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SETEMBRO 2024\"/>
    </mc:Choice>
  </mc:AlternateContent>
  <xr:revisionPtr revIDLastSave="0" documentId="13_ncr:1_{99F4BBCE-0C97-4419-A706-ED8D4003A823}" xr6:coauthVersionLast="47" xr6:coauthVersionMax="47" xr10:uidLastSave="{00000000-0000-0000-0000-000000000000}"/>
  <bookViews>
    <workbookView xWindow="-120" yWindow="-120" windowWidth="29040" windowHeight="15720" xr2:uid="{03B0FA87-2D48-4F50-96A1-0041994D9DA6}"/>
  </bookViews>
  <sheets>
    <sheet name="CRER" sheetId="1" r:id="rId1"/>
  </sheets>
  <definedNames>
    <definedName name="_xlnm._FilterDatabase" localSheetId="0" hidden="1">CRER!$B$86:$L$132</definedName>
    <definedName name="_xlnm.Print_Area" localSheetId="0">CRER!$B$1:$W$141</definedName>
    <definedName name="_xlnm.Print_Titles" localSheetId="0">CRER!$85:$86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9" i="1" l="1"/>
  <c r="M126" i="1" a="1"/>
  <c r="M126" i="1" s="1"/>
  <c r="M125" i="1" a="1"/>
  <c r="M125" i="1" s="1"/>
  <c r="M124" i="1" a="1"/>
  <c r="M124" i="1" s="1"/>
  <c r="M123" i="1" a="1"/>
  <c r="M123" i="1" s="1"/>
  <c r="M122" i="1" a="1"/>
  <c r="M122" i="1" s="1"/>
  <c r="M121" i="1" a="1"/>
  <c r="M121" i="1" s="1"/>
  <c r="G121" i="1"/>
  <c r="G120" i="1"/>
  <c r="M118" i="1" a="1"/>
  <c r="M118" i="1" s="1"/>
  <c r="M117" i="1" a="1"/>
  <c r="M117" i="1" s="1"/>
  <c r="M116" i="1" a="1"/>
  <c r="M116" i="1" s="1"/>
  <c r="G116" i="1"/>
  <c r="M115" i="1"/>
  <c r="M115" i="1" a="1"/>
  <c r="G115" i="1"/>
  <c r="M114" i="1" a="1"/>
  <c r="M114" i="1" s="1"/>
  <c r="G114" i="1"/>
  <c r="M112" i="1"/>
  <c r="M112" i="1" a="1"/>
  <c r="M111" i="1"/>
  <c r="M111" i="1" a="1"/>
  <c r="M110" i="1"/>
  <c r="M110" i="1" a="1"/>
  <c r="M109" i="1"/>
  <c r="M109" i="1" a="1"/>
  <c r="M108" i="1" a="1"/>
  <c r="M108" i="1" s="1"/>
  <c r="M107" i="1" a="1"/>
  <c r="M107" i="1" s="1"/>
  <c r="M106" i="1" a="1"/>
  <c r="M106" i="1" s="1"/>
  <c r="M104" i="1" a="1"/>
  <c r="M104" i="1" s="1"/>
  <c r="M103" i="1"/>
  <c r="M103" i="1" a="1"/>
  <c r="G103" i="1"/>
  <c r="M102" i="1" a="1"/>
  <c r="M102" i="1" s="1"/>
  <c r="M101" i="1"/>
  <c r="M101" i="1" a="1"/>
  <c r="M100" i="1"/>
  <c r="M100" i="1" a="1"/>
  <c r="M99" i="1"/>
  <c r="M99" i="1" a="1"/>
  <c r="M98" i="1" a="1"/>
  <c r="M98" i="1" s="1"/>
  <c r="M97" i="1" a="1"/>
  <c r="M97" i="1" s="1"/>
  <c r="M96" i="1" a="1"/>
  <c r="M96" i="1" s="1"/>
  <c r="G96" i="1"/>
  <c r="M95" i="1" a="1"/>
  <c r="M95" i="1" s="1"/>
  <c r="G95" i="1"/>
  <c r="M94" i="1"/>
  <c r="M94" i="1" a="1"/>
  <c r="G94" i="1"/>
  <c r="M92" i="1"/>
  <c r="M92" i="1" a="1"/>
  <c r="M91" i="1"/>
  <c r="M91" i="1" a="1"/>
  <c r="M90" i="1" a="1"/>
  <c r="M90" i="1" s="1"/>
  <c r="G90" i="1"/>
  <c r="G131" i="1" s="1"/>
  <c r="M89" i="1"/>
  <c r="M89" i="1" a="1"/>
  <c r="M88" i="1" a="1"/>
  <c r="M88" i="1" s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W72" i="1"/>
  <c r="W71" i="1"/>
  <c r="W70" i="1"/>
  <c r="W69" i="1"/>
  <c r="W68" i="1"/>
  <c r="W67" i="1"/>
  <c r="D67" i="1"/>
  <c r="C67" i="1"/>
  <c r="W66" i="1"/>
  <c r="W65" i="1"/>
  <c r="W64" i="1"/>
  <c r="W63" i="1"/>
  <c r="W62" i="1"/>
  <c r="W61" i="1"/>
  <c r="W60" i="1"/>
  <c r="W59" i="1"/>
  <c r="W58" i="1"/>
  <c r="D58" i="1"/>
  <c r="C58" i="1"/>
  <c r="W57" i="1"/>
  <c r="D57" i="1"/>
  <c r="D73" i="1" s="1"/>
  <c r="C57" i="1"/>
  <c r="C73" i="1" s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73" i="1" s="1"/>
  <c r="W7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G87" authorId="0" shapeId="0" xr:uid="{8E3CEF02-807E-488E-AC94-EACC996B0F2B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88" authorId="0" shapeId="0" xr:uid="{6C2896A1-F243-4102-9D8F-E8713F7F631B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89" authorId="0" shapeId="0" xr:uid="{39C2C768-138E-405F-884A-67CC3F79D2BF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90" authorId="0" shapeId="0" xr:uid="{7E9EBABF-6F58-488E-B5AE-0F09597348FD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91" authorId="0" shapeId="0" xr:uid="{084D869A-C636-4667-8882-03452CFE1C02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94" authorId="0" shapeId="0" xr:uid="{CADDE8DC-50EA-4EDF-80AB-14B01DB0567D}">
      <text>
        <r>
          <rPr>
            <sz val="10"/>
            <rFont val="Arial"/>
            <family val="2"/>
          </rPr>
          <t xml:space="preserve">
CRER.............R$ 64.237,8.............PARTE  DA Folha de pessoal, referencia Junho 2024, lançada na planilha de repasse mensal de Julho 2024, DESPACHO Nº 6696/2024/SES/COFP-05073 SEI 61845710</t>
        </r>
      </text>
    </comment>
    <comment ref="G95" authorId="0" shapeId="0" xr:uid="{924044CE-DFB9-4F43-A498-8F3452E90C92}">
      <text>
        <r>
          <rPr>
            <sz val="10"/>
            <rFont val="Arial"/>
            <family val="2"/>
          </rPr>
          <t>CRER.............R$ 2.227,77.............</t>
        </r>
        <r>
          <rPr>
            <sz val="9"/>
            <color rgb="FF000000"/>
            <rFont val="Segoe UI"/>
            <family val="2"/>
            <charset val="1"/>
          </rPr>
          <t xml:space="preserve">RESTANTE DA  Folha de pessoal, referencia Junho 2024, lançada na planilha de repasse mensal de Julho 2024, DESPACHO Nº 6696/2024/SES/COFP-05073 SEI 61845710
</t>
        </r>
        <r>
          <rPr>
            <b/>
            <sz val="9"/>
            <color rgb="FF000000"/>
            <rFont val="Segoe UI"/>
            <family val="2"/>
            <charset val="1"/>
          </rPr>
          <t>.
CRER.............R$ 64039,88.............</t>
        </r>
        <r>
          <rPr>
            <sz val="9"/>
            <color rgb="FF000000"/>
            <rFont val="Segoe UI"/>
            <family val="2"/>
            <charset val="1"/>
          </rPr>
          <t>.Folha de pessoal, referencia Julho 2024, lançada na planilha de repasse mensal de Julho 2024, conf. Processo 202100010024770, DESPACHO Nº 8391/2024/SES/COFP-05073 SEI 63449604</t>
        </r>
      </text>
    </comment>
    <comment ref="G96" authorId="0" shapeId="0" xr:uid="{3F5DF584-2214-42AD-8C96-FFC04FCAB1D9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R$ 67.957,78</t>
        </r>
        <r>
          <rPr>
            <sz val="9"/>
            <color rgb="FF000000"/>
            <rFont val="Segoe UI"/>
            <family val="2"/>
            <charset val="1"/>
          </rPr>
          <t xml:space="preserve">..............Folha de pessoal, referencia Agosto 2024, lançada na planilha de repasse mensal de agosto 2024, conf. Processo 202100010024770, DESPACHO Nº 9591/2024/SES/COFP-05073 SEI 64729292
</t>
        </r>
      </text>
    </comment>
    <comment ref="G101" authorId="0" shapeId="0" xr:uid="{45D2FB92-FF45-43AC-AAD3-59C2BC4C4B17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102" authorId="0" shapeId="0" xr:uid="{EEBBB390-F020-47ED-8EEE-FA6793E09B8C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103" authorId="0" shapeId="0" xr:uid="{1DA834C8-C356-455C-B105-F8A7792A90B1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06" authorId="0" shapeId="0" xr:uid="{C684DBD2-BEC1-414E-A66A-F6084C4393CE}">
      <text>
        <r>
          <rPr>
            <sz val="10"/>
            <rFont val="Arial"/>
            <family val="2"/>
          </rPr>
          <t>CRER............</t>
        </r>
        <r>
          <rPr>
            <sz val="9"/>
            <color rgb="FF000000"/>
            <rFont val="Segoe UI"/>
            <family val="2"/>
            <charset val="1"/>
          </rPr>
          <t>.R$ 121211,87..............Residência médica, refêrência Junho 2024, lançada na planilha de Julho 2024.DESPACHO Nº 6696/2024/SES/COFP-05073 SEI 61845710</t>
        </r>
      </text>
    </comment>
    <comment ref="G107" authorId="0" shapeId="0" xr:uid="{89A2BD8A-FC02-4D90-92EB-0972F670DDF0}">
      <text>
        <r>
          <rPr>
            <sz val="10"/>
            <rFont val="Arial"/>
            <family val="2"/>
          </rPr>
          <t xml:space="preserve">CRER.............R$ 99.038,95..............Folha de pessoal, referencia Julho 2024, lançada na planilha de repasse mensal de Julho 2024, conf. Processo 202100010024770, DESPACHO Nº 8391/2024/SES/COFP-05073 SEI 63449604
</t>
        </r>
      </text>
    </comment>
    <comment ref="G108" authorId="0" shapeId="0" xr:uid="{2DD99973-959D-4A70-8D78-E9F6109E6384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R$ 114.855,65</t>
        </r>
        <r>
          <rPr>
            <sz val="9"/>
            <color rgb="FF000000"/>
            <rFont val="Segoe UI"/>
            <family val="2"/>
            <charset val="1"/>
          </rPr>
          <t xml:space="preserve">..............Folha de residencia médica, referencia Agosto 2024, lançada na planilha de repasse mensal de agosto 2024, conf. Processo 202100010024770, DESPACHO Nº 9591/2024/SES/COFP-05073 SEI
</t>
        </r>
      </text>
    </comment>
    <comment ref="G114" authorId="0" shapeId="0" xr:uid="{D2E0AA8A-245A-47BF-AB73-BD3A8D88F503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15" authorId="0" shapeId="0" xr:uid="{203681B4-3B8B-434F-875F-FB3EC15B147A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16" authorId="0" shapeId="0" xr:uid="{4D39D151-5C1B-40EF-B70F-D72A2DE5D7AD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17" authorId="0" shapeId="0" xr:uid="{8468F68A-D1E5-42B6-9229-ACC09945A9B4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  <comment ref="G120" authorId="0" shapeId="0" xr:uid="{46E54850-C454-4EA0-9F43-80EE006DDED4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264.827,62</t>
        </r>
        <r>
          <rPr>
            <sz val="9"/>
            <color rgb="FF000000"/>
            <rFont val="Segoe UI"/>
            <family val="2"/>
            <charset val="1"/>
          </rPr>
          <t>....EQUATORIAL  REFERENCIA JUNHO 2024,   , LANÇADA NA PLANILHA DE REPASSE MENSAL  JULHO 2024 DESPACHO Nº 311/2024/SES/CGCC / GAAL-11410 (62641978)...                -UC..15467405-06/2024.......
TOTAL DAFATURA.......R$258.858,84........
IR1,2%.....R$2247,47........
IR4,8%......3721,31....
IR TOTAL.........R$5.968,78
.
UC..10014632312-06/2024.......</t>
        </r>
        <r>
          <rPr>
            <b/>
            <sz val="9"/>
            <color rgb="FF000000"/>
            <rFont val="Segoe UI"/>
            <family val="2"/>
            <charset val="1"/>
          </rPr>
          <t xml:space="preserve">11.603,99
</t>
        </r>
        <r>
          <rPr>
            <sz val="9"/>
            <color rgb="FF000000"/>
            <rFont val="Segoe UI"/>
            <family val="2"/>
            <charset val="1"/>
          </rPr>
          <t>TOTAL DA FATURA.......R$11.331,37
IR1,2%.....R$119,14
IR4,8%......153,48
IR TOTAL.........R$272,62</t>
        </r>
      </text>
    </comment>
    <comment ref="G121" authorId="0" shapeId="0" xr:uid="{2A6EF8B7-3F5F-47F7-9E36-EA4ECC6EAD92}">
      <text>
        <r>
          <rPr>
            <sz val="10"/>
            <rFont val="Arial"/>
            <family val="2"/>
          </rPr>
          <t>R$235.787,21.</t>
        </r>
        <r>
          <rPr>
            <sz val="9"/>
            <color rgb="FF000000"/>
            <rFont val="Segoe UI"/>
            <family val="2"/>
            <charset val="1"/>
          </rPr>
          <t xml:space="preserve">...EQUATORIAL  REFERENCIA JULHO 2024,   , LANÇADA NA PLANILHA DE REPASSE MENSAL  JULHO 2024 DESPACHO Nº 339/2024/SES/CGCC / GAAL-11410 (63544980)...                -UC-15467405-07/2024.-TOTAL DA FATURA.......R$230208,72.-IR1,2%.....R$1912,91.-IR4,8%......3665,58....IR TOTAL.........R$5578,49.
.
</t>
        </r>
        <r>
          <rPr>
            <b/>
            <sz val="9"/>
            <color rgb="FF000000"/>
            <rFont val="Segoe UI"/>
            <family val="2"/>
            <charset val="1"/>
          </rPr>
          <t xml:space="preserve"> R$11.507,62</t>
        </r>
        <r>
          <rPr>
            <sz val="9"/>
            <color rgb="FF000000"/>
            <rFont val="Segoe UI"/>
            <family val="2"/>
            <charset val="1"/>
          </rPr>
          <t xml:space="preserve">  -UC-10014632312-07/2024.-TOTAL DA FATURA.......R$11255,13.-IR1,2%.....R$99,77.-IR4,8%......152,72....IR TOTAL.........R$252,49</t>
        </r>
      </text>
    </comment>
    <comment ref="G122" authorId="0" shapeId="0" xr:uid="{8F215945-FE0E-48C2-B998-88124B61159A}">
      <text>
        <r>
          <rPr>
            <sz val="10"/>
            <rFont val="Arial"/>
            <family val="2"/>
          </rPr>
          <t xml:space="preserve">R$ -Fornecimento energia elétrica, referência agosto/24, Valor informado pela Coordenação de Gestão de Contas e Contratos - GAAL DESPACHO Nº 396/2024/SES/CGCC / GAAL-11410 (64984165)  Processo nº 201700010019675
.
UC 15467405......................TOTAL 239.592,68
VR.FATURA...............R$ 233.960,97
IR..................................R$ 5.631,71 
.
UC 10014632312...........TOTAL 11.840,67
VR.FATURA...............R$ 11.583,85
IR..................................R$ 256,82
</t>
        </r>
      </text>
    </comment>
    <comment ref="G129" authorId="0" shapeId="0" xr:uid="{07AD13F4-959B-41EA-BB61-275BF9DF1301}">
      <text>
        <r>
          <rPr>
            <sz val="10"/>
            <rFont val="Arial"/>
            <family val="2"/>
          </rPr>
          <t xml:space="preserve">R$ 37.396,27 - APLICAÇÃO DE AJUSTE DE METAS Relatório nº 14/2024 - COMACG/GMAE-CG/SUPECC/SES/GO (v.55000219 ), referente ao 28 de março de 2023 a 27 de setembro de 2023, concernentes o ao Contrato de Gestão nº 123/2011/SES/GO, Processo nº 202300010076146
</t>
        </r>
        <r>
          <rPr>
            <sz val="9"/>
            <color rgb="FF000000"/>
            <rFont val="Segoe UI"/>
            <family val="2"/>
            <charset val="1"/>
          </rPr>
          <t>.
R$ 19.321,41 - APLICAÇÃO DE AJUSTE DE METAS  Relatório nº 15/2024 -COMACG/GMAE-CG/SUPECC/SES/GO (v.57129995), referente ao período de 28 de setembro de 2023 a 31 de dezembro 2023, concernentes ao  Contrato de Gestão nº 123/2011/SES/GO, Processo nº 202300010076146</t>
        </r>
      </text>
    </comment>
  </commentList>
</comments>
</file>

<file path=xl/sharedStrings.xml><?xml version="1.0" encoding="utf-8"?>
<sst xmlns="http://schemas.openxmlformats.org/spreadsheetml/2006/main" count="195" uniqueCount="67">
  <si>
    <t>Relatório Resumido da Execução Orçamentária e Financeira por Contrato de Gestão</t>
  </si>
  <si>
    <t>Mês/Ano: JANEIRO A SETEMBRO/2024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</si>
  <si>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</si>
  <si>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</si>
  <si>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</si>
  <si>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</si>
  <si>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</si>
  <si>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</si>
  <si>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>Vigência do Contrato de Gestão - Início 28/06/2011 Término 27/06/2012   Termo Aditivo: 13º Início 28/03/2023 Término 27/03/2024, 2° apostilamento, 3° Apostilamento.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</si>
  <si>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</si>
  <si>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</si>
  <si>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</si>
  <si>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</si>
  <si>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</si>
  <si>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</si>
  <si>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</si>
  <si>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</si>
  <si>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</si>
  <si>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</si>
  <si>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</si>
  <si>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</si>
  <si>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</si>
  <si>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</si>
  <si>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</si>
  <si>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</si>
  <si>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</si>
  <si>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</si>
  <si>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</si>
  <si>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</si>
  <si>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</si>
  <si>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</si>
  <si>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</si>
  <si>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</si>
  <si>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</si>
  <si>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</si>
  <si>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</si>
  <si>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</si>
  <si>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</si>
  <si>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</si>
  <si>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</si>
  <si>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</si>
  <si>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</si>
  <si>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</si>
  <si>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</si>
  <si>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</si>
  <si>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</si>
  <si>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</si>
  <si>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* Glosa - Servidores cedidos.</t>
  </si>
  <si>
    <t>*Glosa - Servidores cedidos.</t>
  </si>
  <si>
    <t>Glosa -Residentes (Programa de Residência Médica).</t>
  </si>
  <si>
    <t xml:space="preserve">Glosa -Compensação de Residência Médica - </t>
  </si>
  <si>
    <t>-</t>
  </si>
  <si>
    <t>Glosa- Concessionárias (faturas da energia).</t>
  </si>
  <si>
    <t>3.3.90.39.04</t>
  </si>
  <si>
    <t>* Glosa- Concessionárias (faturas da energia).</t>
  </si>
  <si>
    <t>*Glosa- Concessionárias (faturas da energia).</t>
  </si>
  <si>
    <t xml:space="preserve">DIFERENÇA GLOSA PESSOAL APLICADA/PLANILHA GEFIC E OUTROS R$ </t>
  </si>
  <si>
    <t>Glossa Contrato de Gestão</t>
  </si>
  <si>
    <t>Provisão de Fundo Resissório</t>
  </si>
  <si>
    <t>Total Geral</t>
  </si>
  <si>
    <t xml:space="preserve">* Glosa aplicada com valor estimado - ajuste será realizado posteriormente, quando informado pela SES/GMAE - CG-14421. </t>
  </si>
  <si>
    <t xml:space="preserve">Nota Explicativa:    8. Pagamentos (repasses – Restos a Pagar) (Informar na Nota Explicativa):  
•	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
•	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
•	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
•	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
•	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
•	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
•	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
•	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
•	R$24.193,22 - PROC.200900010015421, AGIR-CRER, REF. AO REP. CONT. GESTÃO 13° T.A,DEZEMBRO 2023..O VALOR DA FOLHA DEZ/23 FOI RETIFICADO PELA COORDENAÇÃO DE FOLHA DE PAGAMENTO CONFORME PLANILHA (57755366) ANEXA AO Processo nº202100010024770.     
•	R$ 1.155.476,34 - Repasse de Recursos Financeiros,a título de investimento,para aquisição de01 (um) Arco cirúrgico, 01 (uma) Capela de fluxo laminar, 04 (quatro) Aparelhos a laser para fisioterapia, 01 (um) Litotriptor a laser, 03 (três) Mesascirúrgicas ortopédicas e 01 (um) Sistema para urodinâmica destinados ao Centro Estadual de Reabilitação e Readaptação Dr. Henrique Santillo - CRER. Nostermos do Contrato de Gestão nº 123/2011 – SES/GO. Proc.:  200900010015421...............R$ 1.155.476,34.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 (informar a natureza, processo e outros esclarecimentos sobre o repasse efetuado para a contratada, objetivamente, na Nota Explicativa)  :                                                                                                                                                                                                 
•	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CRER-PNE-OUT/23..........................RESTANTE R$ 283.424,39.             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</si>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</sst>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&quot;R$ &quot;#,##0.00;[Red]&quot;-R$ &quot;#,##0.00"/>
    <numFmt numFmtId="167" formatCode="mm/yy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12"/>
      <color rgb="FF1F497D"/>
      <name val="Calibri"/>
      <family val="2"/>
      <charset val="1"/>
    </font>
    <font>
      <u/>
      <sz val="12"/>
      <name val="Calibri"/>
      <family val="2"/>
      <charset val="1"/>
    </font>
    <font>
      <sz val="10"/>
      <color rgb="FF002060"/>
      <name val="Calibri"/>
      <family val="2"/>
      <charset val="1"/>
    </font>
    <font>
      <sz val="7.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9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17" fontId="3" fillId="0" borderId="16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7" fontId="3" fillId="0" borderId="14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165" fontId="3" fillId="0" borderId="0" xfId="0" applyNumberFormat="1" applyFont="1" applyAlignment="1">
      <alignment wrapText="1"/>
    </xf>
    <xf numFmtId="4" fontId="0" fillId="0" borderId="0" xfId="0" applyNumberFormat="1"/>
    <xf numFmtId="166" fontId="3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164" fontId="3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43" fontId="3" fillId="0" borderId="0" xfId="0" applyNumberFormat="1" applyFont="1" applyAlignment="1">
      <alignment wrapText="1"/>
    </xf>
    <xf numFmtId="0" fontId="5" fillId="3" borderId="18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wrapText="1"/>
    </xf>
    <xf numFmtId="0" fontId="5" fillId="3" borderId="20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17" fontId="0" fillId="0" borderId="0" xfId="0" applyNumberFormat="1"/>
    <xf numFmtId="0" fontId="3" fillId="0" borderId="20" xfId="0" applyFont="1" applyBorder="1" applyAlignment="1">
      <alignment vertical="center" wrapText="1"/>
    </xf>
    <xf numFmtId="4" fontId="9" fillId="0" borderId="20" xfId="1" applyNumberFormat="1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1" fontId="6" fillId="0" borderId="20" xfId="0" applyNumberFormat="1" applyFont="1" applyBorder="1" applyAlignment="1">
      <alignment horizontal="center" vertical="center" wrapText="1"/>
    </xf>
    <xf numFmtId="165" fontId="6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vertical="center" wrapText="1"/>
    </xf>
    <xf numFmtId="17" fontId="7" fillId="0" borderId="1" xfId="0" applyNumberFormat="1" applyFont="1" applyBorder="1" applyAlignment="1">
      <alignment horizontal="left" vertical="top" wrapText="1"/>
    </xf>
    <xf numFmtId="4" fontId="3" fillId="0" borderId="0" xfId="0" applyNumberFormat="1" applyFont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164" fontId="0" fillId="0" borderId="20" xfId="2" applyFont="1" applyBorder="1" applyAlignment="1" applyProtection="1">
      <alignment horizontal="right" vertical="center"/>
    </xf>
    <xf numFmtId="0" fontId="7" fillId="0" borderId="0" xfId="0" applyFont="1" applyAlignment="1">
      <alignment horizontal="left" vertical="top" wrapText="1"/>
    </xf>
    <xf numFmtId="4" fontId="10" fillId="0" borderId="21" xfId="1" applyNumberFormat="1" applyFont="1" applyBorder="1" applyAlignment="1">
      <alignment vertical="center" wrapText="1"/>
    </xf>
    <xf numFmtId="4" fontId="11" fillId="0" borderId="20" xfId="1" applyNumberFormat="1" applyFont="1" applyBorder="1" applyAlignment="1">
      <alignment horizontal="center" vertical="center" wrapText="1"/>
    </xf>
    <xf numFmtId="164" fontId="6" fillId="0" borderId="20" xfId="2" applyFont="1" applyBorder="1" applyAlignment="1" applyProtection="1">
      <alignment vertical="center" wrapText="1"/>
    </xf>
    <xf numFmtId="167" fontId="3" fillId="0" borderId="20" xfId="2" applyNumberFormat="1" applyFont="1" applyBorder="1" applyAlignment="1" applyProtection="1">
      <alignment horizontal="center" vertical="center" wrapText="1"/>
    </xf>
    <xf numFmtId="164" fontId="3" fillId="0" borderId="21" xfId="2" applyFont="1" applyBorder="1" applyAlignment="1" applyProtection="1">
      <alignment horizontal="right" vertical="center"/>
    </xf>
    <xf numFmtId="165" fontId="3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164" fontId="12" fillId="0" borderId="21" xfId="2" applyFont="1" applyBorder="1" applyAlignment="1" applyProtection="1">
      <alignment horizontal="center"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5" fillId="5" borderId="20" xfId="0" applyFont="1" applyFill="1" applyBorder="1" applyAlignment="1">
      <alignment vertical="center" wrapText="1"/>
    </xf>
    <xf numFmtId="4" fontId="5" fillId="5" borderId="20" xfId="0" applyNumberFormat="1" applyFont="1" applyFill="1" applyBorder="1" applyAlignment="1">
      <alignment vertical="center" wrapText="1"/>
    </xf>
    <xf numFmtId="0" fontId="3" fillId="5" borderId="20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3" fillId="0" borderId="12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</cellXfs>
  <cellStyles count="3">
    <cellStyle name="Normal" xfId="0" builtinId="0"/>
    <cellStyle name="Normal 65" xfId="1" xr:uid="{D43E8BBE-1E36-4A96-A9DC-CFFDA3AFAAD3}"/>
    <cellStyle name="Vírgula 44" xfId="2" xr:uid="{397AFA0D-845A-4504-9C4D-28C3029703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0E891-4D06-453D-9DF6-307872CB886F}">
  <sheetPr>
    <tabColor rgb="FFFFC000"/>
    <pageSetUpPr fitToPage="1"/>
  </sheetPr>
  <dimension ref="A1:X182"/>
  <sheetViews>
    <sheetView tabSelected="1" topLeftCell="A61" zoomScale="80" zoomScaleNormal="80" workbookViewId="0">
      <selection activeCell="I71" sqref="I71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89" customWidth="1"/>
    <col min="9" max="9" width="21" style="89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7" customWidth="1"/>
    <col min="20" max="20" width="13.140625" customWidth="1"/>
    <col min="21" max="21" width="15.140625" customWidth="1"/>
    <col min="22" max="22" width="13.85546875" customWidth="1"/>
    <col min="23" max="23" width="20.140625" customWidth="1"/>
    <col min="24" max="24" width="16.28515625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2"/>
      <c r="C2" s="3"/>
      <c r="D2" s="3"/>
      <c r="E2" s="3"/>
      <c r="F2" s="3"/>
      <c r="G2" s="3"/>
      <c r="H2" s="2"/>
      <c r="I2" s="2"/>
      <c r="J2" s="3"/>
      <c r="K2" s="3"/>
      <c r="L2" s="3"/>
      <c r="M2" s="3"/>
      <c r="N2" s="3"/>
      <c r="O2" s="3"/>
      <c r="P2" s="4"/>
      <c r="Q2" s="4"/>
      <c r="R2" s="4"/>
      <c r="S2" s="2"/>
      <c r="T2" s="4"/>
      <c r="U2" s="4"/>
      <c r="V2" s="4"/>
      <c r="W2" s="4"/>
    </row>
    <row r="3" spans="2:23" x14ac:dyDescent="0.25">
      <c r="B3" s="5" t="s">
        <v>1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2:23" x14ac:dyDescent="0.25">
      <c r="B4" s="2"/>
      <c r="C4" s="3"/>
      <c r="D4" s="3"/>
      <c r="E4" s="3"/>
      <c r="F4" s="3"/>
      <c r="G4" s="3"/>
      <c r="H4" s="2"/>
      <c r="I4" s="2"/>
      <c r="J4" s="3"/>
      <c r="K4" s="3"/>
      <c r="L4" s="3"/>
      <c r="M4" s="3"/>
      <c r="N4" s="3"/>
      <c r="O4" s="3"/>
      <c r="P4" s="4"/>
      <c r="Q4" s="4"/>
      <c r="R4" s="4"/>
      <c r="S4" s="2"/>
      <c r="T4" s="4"/>
      <c r="U4" s="4"/>
      <c r="V4" s="4"/>
      <c r="W4" s="4"/>
    </row>
    <row r="5" spans="2:23" ht="19.5" customHeight="1" x14ac:dyDescent="0.25">
      <c r="B5" s="6" t="s">
        <v>2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2:23" ht="19.5" customHeight="1" x14ac:dyDescent="0.25">
      <c r="B6" s="7" t="s">
        <v>3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4"/>
      <c r="Q6" s="4"/>
      <c r="R6" s="4"/>
      <c r="S6" s="2"/>
      <c r="T6" s="4"/>
      <c r="U6" s="4"/>
      <c r="V6" s="4"/>
      <c r="W6" s="4"/>
    </row>
    <row r="7" spans="2:23" ht="19.5" customHeight="1" x14ac:dyDescent="0.2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4"/>
      <c r="Q7" s="4"/>
      <c r="R7" s="4"/>
      <c r="S7" s="2"/>
      <c r="T7" s="4"/>
      <c r="U7" s="4"/>
      <c r="V7" s="4"/>
      <c r="W7" s="4"/>
    </row>
    <row r="8" spans="2:23" ht="19.5" customHeight="1" x14ac:dyDescent="0.25">
      <c r="B8" s="6" t="s">
        <v>4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</row>
    <row r="9" spans="2:23" ht="19.5" customHeight="1" x14ac:dyDescent="0.25">
      <c r="B9" s="7" t="s">
        <v>5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4"/>
      <c r="Q9" s="4"/>
      <c r="R9" s="4"/>
      <c r="S9" s="2"/>
      <c r="T9" s="4"/>
      <c r="U9" s="4"/>
      <c r="V9" s="4"/>
      <c r="W9" s="4"/>
    </row>
    <row r="10" spans="2:23" ht="19.5" customHeight="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2"/>
      <c r="T10" s="4"/>
      <c r="U10" s="4"/>
      <c r="V10" s="4"/>
      <c r="W10" s="4"/>
    </row>
    <row r="11" spans="2:23" ht="19.5" customHeight="1" x14ac:dyDescent="0.25">
      <c r="B11" s="6" t="s">
        <v>6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2:23" ht="19.5" customHeight="1" thickBot="1" x14ac:dyDescent="0.3"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4"/>
      <c r="Q12" s="4"/>
      <c r="R12" s="4"/>
      <c r="S12" s="2"/>
      <c r="T12" s="4"/>
      <c r="U12" s="4"/>
      <c r="V12" s="4"/>
      <c r="W12" s="4"/>
    </row>
    <row r="13" spans="2:23" ht="19.5" customHeight="1" thickBot="1" x14ac:dyDescent="0.3">
      <c r="B13" s="9" t="s">
        <v>7</v>
      </c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</row>
    <row r="14" spans="2:23" ht="19.5" customHeight="1" thickBot="1" x14ac:dyDescent="0.3">
      <c r="B14" s="9" t="s">
        <v>8</v>
      </c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2:23" ht="19.5" customHeight="1" thickBot="1" x14ac:dyDescent="0.3"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1"/>
      <c r="R15" s="11"/>
      <c r="S15" s="12"/>
      <c r="T15" s="11"/>
      <c r="U15" s="11"/>
      <c r="V15" s="11"/>
      <c r="W15" s="11"/>
    </row>
    <row r="16" spans="2:23" ht="19.5" customHeight="1" thickBot="1" x14ac:dyDescent="0.3">
      <c r="B16" s="9" t="s">
        <v>9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2:24" ht="19.5" customHeight="1" thickBot="1" x14ac:dyDescent="0.3">
      <c r="B17" s="9" t="s">
        <v>10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</row>
    <row r="18" spans="2:24" ht="15" customHeight="1" thickBot="1" x14ac:dyDescent="0.3">
      <c r="B18" s="13" t="s">
        <v>11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</row>
    <row r="19" spans="2:24" s="17" customFormat="1" ht="54.75" customHeight="1" thickBot="1" x14ac:dyDescent="0.3">
      <c r="B19" s="14" t="s">
        <v>12</v>
      </c>
      <c r="C19" s="15"/>
      <c r="D19" s="16" t="s">
        <v>13</v>
      </c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2:24" s="17" customFormat="1" ht="54.75" customHeight="1" thickBot="1" x14ac:dyDescent="0.3">
      <c r="B20" s="14"/>
      <c r="C20" s="18" t="s">
        <v>14</v>
      </c>
      <c r="D20" s="19" t="s">
        <v>15</v>
      </c>
      <c r="E20" s="20" t="s">
        <v>16</v>
      </c>
      <c r="F20" s="20"/>
      <c r="G20" s="20"/>
      <c r="H20" s="20" t="s">
        <v>17</v>
      </c>
      <c r="I20" s="20"/>
      <c r="J20" s="20"/>
      <c r="K20" s="21" t="s">
        <v>18</v>
      </c>
      <c r="L20" s="20" t="s">
        <v>19</v>
      </c>
      <c r="M20" s="20"/>
      <c r="N20" s="20"/>
      <c r="O20" s="20"/>
      <c r="P20" s="20" t="s">
        <v>20</v>
      </c>
      <c r="Q20" s="20"/>
      <c r="R20" s="21" t="s">
        <v>21</v>
      </c>
      <c r="S20" s="20" t="s">
        <v>22</v>
      </c>
      <c r="T20" s="20"/>
      <c r="U20" s="20" t="s">
        <v>23</v>
      </c>
      <c r="V20" s="20"/>
      <c r="W20" s="19" t="s">
        <v>24</v>
      </c>
    </row>
    <row r="21" spans="2:24" s="17" customFormat="1" ht="54.75" customHeight="1" thickBot="1" x14ac:dyDescent="0.3">
      <c r="B21" s="14"/>
      <c r="C21" s="18"/>
      <c r="D21" s="19"/>
      <c r="E21" s="22" t="s">
        <v>25</v>
      </c>
      <c r="F21" s="22" t="s">
        <v>26</v>
      </c>
      <c r="G21" s="22" t="s">
        <v>27</v>
      </c>
      <c r="H21" s="22" t="s">
        <v>25</v>
      </c>
      <c r="I21" s="22" t="s">
        <v>26</v>
      </c>
      <c r="J21" s="22" t="s">
        <v>27</v>
      </c>
      <c r="K21" s="22" t="s">
        <v>25</v>
      </c>
      <c r="L21" s="22" t="s">
        <v>28</v>
      </c>
      <c r="M21" s="22" t="s">
        <v>25</v>
      </c>
      <c r="N21" s="22" t="s">
        <v>26</v>
      </c>
      <c r="O21" s="22" t="s">
        <v>27</v>
      </c>
      <c r="P21" s="22" t="s">
        <v>25</v>
      </c>
      <c r="Q21" s="22" t="s">
        <v>26</v>
      </c>
      <c r="R21" s="22"/>
      <c r="S21" s="22" t="s">
        <v>25</v>
      </c>
      <c r="T21" s="22" t="s">
        <v>26</v>
      </c>
      <c r="U21" s="22" t="s">
        <v>25</v>
      </c>
      <c r="V21" s="22" t="s">
        <v>29</v>
      </c>
      <c r="W21" s="19"/>
    </row>
    <row r="22" spans="2:24" s="17" customFormat="1" ht="54.75" customHeight="1" thickBot="1" x14ac:dyDescent="0.3">
      <c r="B22" s="23">
        <v>45292</v>
      </c>
      <c r="C22" s="24">
        <v>17044411.989999998</v>
      </c>
      <c r="D22" s="24">
        <v>16983528.050000001</v>
      </c>
      <c r="E22" s="24">
        <v>47338539.359999999</v>
      </c>
      <c r="F22" s="24"/>
      <c r="G22" s="24"/>
      <c r="H22" s="24">
        <v>32599318.66</v>
      </c>
      <c r="I22" s="24"/>
      <c r="J22" s="24"/>
      <c r="K22" s="24">
        <v>415836.04</v>
      </c>
      <c r="L22" s="25">
        <v>45292</v>
      </c>
      <c r="M22" s="26">
        <v>16299659.310000001</v>
      </c>
      <c r="N22" s="27"/>
      <c r="O22" s="27"/>
      <c r="P22" s="28"/>
      <c r="Q22" s="28"/>
      <c r="R22" s="28"/>
      <c r="S22" s="28"/>
      <c r="T22" s="27">
        <v>1210034.95</v>
      </c>
      <c r="U22" s="28"/>
      <c r="V22" s="28"/>
      <c r="W22" s="29">
        <f t="shared" ref="W22:W72" si="0">M22+N22+O22+S22+T22+U22+V22</f>
        <v>17509694.260000002</v>
      </c>
      <c r="X22" s="30"/>
    </row>
    <row r="23" spans="2:24" s="17" customFormat="1" ht="54.75" customHeight="1" thickBot="1" x14ac:dyDescent="0.3">
      <c r="B23" s="23">
        <v>45292</v>
      </c>
      <c r="C23" s="24"/>
      <c r="D23" s="24"/>
      <c r="E23" s="24"/>
      <c r="F23" s="24"/>
      <c r="G23" s="24"/>
      <c r="H23" s="24"/>
      <c r="I23" s="24"/>
      <c r="J23" s="24"/>
      <c r="K23" s="24"/>
      <c r="L23" s="25">
        <v>45289</v>
      </c>
      <c r="M23" s="26"/>
      <c r="N23" s="27"/>
      <c r="O23" s="27"/>
      <c r="P23" s="28"/>
      <c r="Q23" s="28"/>
      <c r="R23" s="28"/>
      <c r="S23" s="26">
        <v>60883.94</v>
      </c>
      <c r="T23" s="28"/>
      <c r="U23" s="28"/>
      <c r="V23" s="28"/>
      <c r="W23" s="29">
        <f t="shared" si="0"/>
        <v>60883.94</v>
      </c>
      <c r="X23" s="30"/>
    </row>
    <row r="24" spans="2:24" s="17" customFormat="1" ht="54.75" customHeight="1" thickBot="1" x14ac:dyDescent="0.3">
      <c r="B24" s="23">
        <v>45292</v>
      </c>
      <c r="C24" s="24"/>
      <c r="D24" s="24"/>
      <c r="E24" s="24"/>
      <c r="F24" s="24"/>
      <c r="G24" s="24"/>
      <c r="H24" s="24"/>
      <c r="I24" s="24"/>
      <c r="J24" s="24"/>
      <c r="K24" s="24"/>
      <c r="L24" s="25">
        <v>45047</v>
      </c>
      <c r="M24" s="26"/>
      <c r="N24" s="27"/>
      <c r="O24" s="27"/>
      <c r="P24" s="28"/>
      <c r="Q24" s="28"/>
      <c r="R24" s="28"/>
      <c r="S24" s="26">
        <v>52125.68</v>
      </c>
      <c r="T24" s="28"/>
      <c r="U24" s="28"/>
      <c r="V24" s="28"/>
      <c r="W24" s="29">
        <f t="shared" si="0"/>
        <v>52125.68</v>
      </c>
      <c r="X24" s="30"/>
    </row>
    <row r="25" spans="2:24" s="17" customFormat="1" ht="54.75" customHeight="1" thickBot="1" x14ac:dyDescent="0.3">
      <c r="B25" s="23">
        <v>45292</v>
      </c>
      <c r="C25" s="24"/>
      <c r="D25" s="24"/>
      <c r="E25" s="24"/>
      <c r="F25" s="24"/>
      <c r="G25" s="24"/>
      <c r="H25" s="24"/>
      <c r="I25" s="24"/>
      <c r="J25" s="24"/>
      <c r="K25" s="24"/>
      <c r="L25" s="25">
        <v>45017</v>
      </c>
      <c r="M25" s="26"/>
      <c r="N25" s="27"/>
      <c r="O25" s="27"/>
      <c r="P25" s="28"/>
      <c r="Q25" s="28"/>
      <c r="R25" s="28"/>
      <c r="S25" s="26">
        <v>52125.68</v>
      </c>
      <c r="T25" s="28"/>
      <c r="U25" s="28"/>
      <c r="V25" s="28"/>
      <c r="W25" s="29">
        <f t="shared" si="0"/>
        <v>52125.68</v>
      </c>
      <c r="X25" s="30"/>
    </row>
    <row r="26" spans="2:24" s="17" customFormat="1" ht="54.75" customHeight="1" thickBot="1" x14ac:dyDescent="0.3">
      <c r="B26" s="23">
        <v>45292</v>
      </c>
      <c r="C26" s="24"/>
      <c r="D26" s="24"/>
      <c r="E26" s="24"/>
      <c r="F26" s="24"/>
      <c r="G26" s="24"/>
      <c r="H26" s="24"/>
      <c r="I26" s="24"/>
      <c r="J26" s="24"/>
      <c r="K26" s="24"/>
      <c r="L26" s="25">
        <v>45078</v>
      </c>
      <c r="M26" s="26"/>
      <c r="N26" s="27"/>
      <c r="O26" s="27"/>
      <c r="P26" s="28"/>
      <c r="Q26" s="28"/>
      <c r="R26" s="28"/>
      <c r="S26" s="26">
        <v>52125.68</v>
      </c>
      <c r="T26" s="28"/>
      <c r="U26" s="28"/>
      <c r="V26" s="28"/>
      <c r="W26" s="29">
        <f t="shared" si="0"/>
        <v>52125.68</v>
      </c>
      <c r="X26" s="30"/>
    </row>
    <row r="27" spans="2:24" s="17" customFormat="1" ht="54.75" customHeight="1" thickBot="1" x14ac:dyDescent="0.3">
      <c r="B27" s="23">
        <v>45292</v>
      </c>
      <c r="C27" s="24"/>
      <c r="D27" s="24"/>
      <c r="E27" s="24"/>
      <c r="F27" s="24"/>
      <c r="G27" s="24"/>
      <c r="H27" s="24"/>
      <c r="I27" s="24"/>
      <c r="J27" s="24"/>
      <c r="K27" s="24"/>
      <c r="L27" s="25">
        <v>45108</v>
      </c>
      <c r="M27" s="26"/>
      <c r="N27" s="27"/>
      <c r="O27" s="27"/>
      <c r="P27" s="28"/>
      <c r="Q27" s="28"/>
      <c r="R27" s="28"/>
      <c r="S27" s="26">
        <v>52125.68</v>
      </c>
      <c r="T27" s="28"/>
      <c r="U27" s="28"/>
      <c r="V27" s="28"/>
      <c r="W27" s="29">
        <f t="shared" si="0"/>
        <v>52125.68</v>
      </c>
      <c r="X27" s="30"/>
    </row>
    <row r="28" spans="2:24" s="17" customFormat="1" ht="54.75" customHeight="1" thickBot="1" x14ac:dyDescent="0.3">
      <c r="B28" s="23">
        <v>45292</v>
      </c>
      <c r="C28" s="24"/>
      <c r="D28" s="24"/>
      <c r="E28" s="24"/>
      <c r="F28" s="24"/>
      <c r="G28" s="24"/>
      <c r="H28" s="24"/>
      <c r="I28" s="24"/>
      <c r="J28" s="24"/>
      <c r="K28" s="24"/>
      <c r="L28" s="25">
        <v>45170</v>
      </c>
      <c r="M28" s="26"/>
      <c r="N28" s="27"/>
      <c r="O28" s="27"/>
      <c r="P28" s="28"/>
      <c r="Q28" s="28"/>
      <c r="R28" s="28"/>
      <c r="S28" s="26">
        <v>165954.9</v>
      </c>
      <c r="T28" s="28"/>
      <c r="U28" s="28"/>
      <c r="V28" s="28"/>
      <c r="W28" s="29">
        <f t="shared" si="0"/>
        <v>165954.9</v>
      </c>
      <c r="X28" s="30"/>
    </row>
    <row r="29" spans="2:24" s="17" customFormat="1" ht="54.75" customHeight="1" thickBot="1" x14ac:dyDescent="0.3">
      <c r="B29" s="23">
        <v>45292</v>
      </c>
      <c r="C29" s="24"/>
      <c r="D29" s="24"/>
      <c r="E29" s="24"/>
      <c r="F29" s="24"/>
      <c r="G29" s="24"/>
      <c r="H29" s="24"/>
      <c r="I29" s="24"/>
      <c r="J29" s="24"/>
      <c r="K29" s="24"/>
      <c r="L29" s="25">
        <v>45139</v>
      </c>
      <c r="M29" s="26"/>
      <c r="N29" s="27"/>
      <c r="O29" s="27"/>
      <c r="P29" s="28"/>
      <c r="Q29" s="28"/>
      <c r="R29" s="28"/>
      <c r="S29" s="26">
        <v>52125.68</v>
      </c>
      <c r="T29" s="28"/>
      <c r="U29" s="28"/>
      <c r="V29" s="28"/>
      <c r="W29" s="29">
        <f t="shared" si="0"/>
        <v>52125.68</v>
      </c>
      <c r="X29" s="30"/>
    </row>
    <row r="30" spans="2:24" s="17" customFormat="1" ht="54.75" customHeight="1" thickBot="1" x14ac:dyDescent="0.3">
      <c r="B30" s="23">
        <v>45292</v>
      </c>
      <c r="C30" s="24"/>
      <c r="D30" s="24"/>
      <c r="E30" s="24"/>
      <c r="F30" s="24"/>
      <c r="G30" s="24"/>
      <c r="H30" s="24"/>
      <c r="I30" s="24"/>
      <c r="J30" s="24"/>
      <c r="K30" s="24"/>
      <c r="L30" s="25">
        <v>45231</v>
      </c>
      <c r="M30" s="26"/>
      <c r="N30" s="27"/>
      <c r="O30" s="27"/>
      <c r="P30" s="28"/>
      <c r="Q30" s="28"/>
      <c r="R30" s="28"/>
      <c r="S30" s="26">
        <v>60883.94</v>
      </c>
      <c r="T30" s="28"/>
      <c r="U30" s="28"/>
      <c r="V30" s="28"/>
      <c r="W30" s="29">
        <f t="shared" si="0"/>
        <v>60883.94</v>
      </c>
      <c r="X30" s="30"/>
    </row>
    <row r="31" spans="2:24" s="17" customFormat="1" ht="54.75" customHeight="1" thickBot="1" x14ac:dyDescent="0.3">
      <c r="B31" s="23">
        <v>45292</v>
      </c>
      <c r="C31" s="24"/>
      <c r="D31" s="24"/>
      <c r="E31" s="24"/>
      <c r="F31" s="24"/>
      <c r="G31" s="24"/>
      <c r="H31" s="24"/>
      <c r="I31" s="24"/>
      <c r="J31" s="24"/>
      <c r="K31" s="24"/>
      <c r="L31" s="25">
        <v>45289</v>
      </c>
      <c r="M31" s="26"/>
      <c r="N31" s="27"/>
      <c r="O31" s="27"/>
      <c r="P31" s="28"/>
      <c r="Q31" s="28"/>
      <c r="R31" s="28"/>
      <c r="S31" s="28"/>
      <c r="T31" s="26">
        <v>1185721.43</v>
      </c>
      <c r="U31" s="28"/>
      <c r="V31" s="28"/>
      <c r="W31" s="29">
        <f t="shared" si="0"/>
        <v>1185721.43</v>
      </c>
      <c r="X31" s="30"/>
    </row>
    <row r="32" spans="2:24" s="17" customFormat="1" ht="54.75" customHeight="1" thickBot="1" x14ac:dyDescent="0.3">
      <c r="B32" s="31">
        <v>45323</v>
      </c>
      <c r="C32" s="24">
        <v>17036125.390000001</v>
      </c>
      <c r="D32" s="24">
        <v>16975241.449999999</v>
      </c>
      <c r="E32" s="24">
        <v>328916.64</v>
      </c>
      <c r="F32" s="24">
        <v>4323768.28</v>
      </c>
      <c r="G32" s="24"/>
      <c r="H32" s="24">
        <v>14628109.460000001</v>
      </c>
      <c r="I32" s="24">
        <v>1121575.3899999999</v>
      </c>
      <c r="J32" s="24"/>
      <c r="K32" s="24">
        <v>361808.99</v>
      </c>
      <c r="L32" s="25">
        <v>45289</v>
      </c>
      <c r="M32" s="26"/>
      <c r="N32" s="27"/>
      <c r="O32" s="29"/>
      <c r="P32" s="32"/>
      <c r="Q32" s="32"/>
      <c r="R32" s="32"/>
      <c r="S32" s="26">
        <v>25649.35</v>
      </c>
      <c r="T32" s="32"/>
      <c r="U32" s="32"/>
      <c r="V32" s="32"/>
      <c r="W32" s="29">
        <f t="shared" si="0"/>
        <v>25649.35</v>
      </c>
      <c r="X32" s="30"/>
    </row>
    <row r="33" spans="2:24" s="17" customFormat="1" ht="54.75" customHeight="1" thickBot="1" x14ac:dyDescent="0.3">
      <c r="B33" s="31">
        <v>45323</v>
      </c>
      <c r="C33" s="24"/>
      <c r="D33" s="24"/>
      <c r="E33" s="24"/>
      <c r="F33" s="24"/>
      <c r="G33" s="24"/>
      <c r="H33" s="24"/>
      <c r="I33" s="24"/>
      <c r="J33" s="24"/>
      <c r="K33" s="24"/>
      <c r="L33" s="25">
        <v>45231</v>
      </c>
      <c r="M33" s="26"/>
      <c r="N33" s="27"/>
      <c r="O33" s="29"/>
      <c r="P33" s="32"/>
      <c r="Q33" s="32"/>
      <c r="R33" s="32"/>
      <c r="S33" s="26">
        <v>19713.96</v>
      </c>
      <c r="T33" s="32"/>
      <c r="U33" s="32"/>
      <c r="V33" s="32"/>
      <c r="W33" s="29">
        <f t="shared" si="0"/>
        <v>19713.96</v>
      </c>
      <c r="X33" s="30"/>
    </row>
    <row r="34" spans="2:24" s="17" customFormat="1" ht="54.75" customHeight="1" thickBot="1" x14ac:dyDescent="0.3">
      <c r="B34" s="31">
        <v>45323</v>
      </c>
      <c r="C34" s="24"/>
      <c r="D34" s="24"/>
      <c r="E34" s="24"/>
      <c r="F34" s="24"/>
      <c r="G34" s="24"/>
      <c r="H34" s="24"/>
      <c r="I34" s="24"/>
      <c r="J34" s="24"/>
      <c r="K34" s="24"/>
      <c r="L34" s="25">
        <v>45200</v>
      </c>
      <c r="M34" s="26"/>
      <c r="N34" s="29"/>
      <c r="O34" s="29"/>
      <c r="P34" s="32"/>
      <c r="Q34" s="32"/>
      <c r="R34" s="32"/>
      <c r="S34" s="26">
        <v>252767.28</v>
      </c>
      <c r="T34" s="32"/>
      <c r="U34" s="32"/>
      <c r="V34" s="32"/>
      <c r="W34" s="29">
        <f t="shared" si="0"/>
        <v>252767.28</v>
      </c>
      <c r="X34" s="30"/>
    </row>
    <row r="35" spans="2:24" s="17" customFormat="1" ht="54.75" customHeight="1" thickBot="1" x14ac:dyDescent="0.3">
      <c r="B35" s="31">
        <v>45323</v>
      </c>
      <c r="C35" s="24"/>
      <c r="D35" s="24"/>
      <c r="E35" s="24"/>
      <c r="F35" s="24"/>
      <c r="G35" s="24"/>
      <c r="H35" s="24"/>
      <c r="I35" s="24"/>
      <c r="J35" s="24"/>
      <c r="K35" s="24"/>
      <c r="L35" s="25">
        <v>45323</v>
      </c>
      <c r="M35" s="26">
        <v>16299659.35</v>
      </c>
      <c r="N35" s="29">
        <v>1118575.3899999999</v>
      </c>
      <c r="O35" s="29"/>
      <c r="P35" s="32"/>
      <c r="Q35" s="32"/>
      <c r="R35" s="32"/>
      <c r="S35" s="32"/>
      <c r="T35" s="32"/>
      <c r="U35" s="32"/>
      <c r="V35" s="32"/>
      <c r="W35" s="29">
        <f t="shared" si="0"/>
        <v>17418234.739999998</v>
      </c>
      <c r="X35" s="30"/>
    </row>
    <row r="36" spans="2:24" s="17" customFormat="1" ht="54.75" customHeight="1" thickBot="1" x14ac:dyDescent="0.3">
      <c r="B36" s="23">
        <v>45352</v>
      </c>
      <c r="C36" s="24">
        <v>15043945.82</v>
      </c>
      <c r="D36" s="24">
        <v>14989150.27</v>
      </c>
      <c r="E36" s="24">
        <v>320630.03999999998</v>
      </c>
      <c r="F36" s="24"/>
      <c r="G36" s="24"/>
      <c r="H36" s="24">
        <v>649546.68000000005</v>
      </c>
      <c r="I36" s="24"/>
      <c r="J36" s="24"/>
      <c r="K36" s="24">
        <v>358752.13</v>
      </c>
      <c r="L36" s="25">
        <v>45292</v>
      </c>
      <c r="M36" s="26">
        <v>328916.64</v>
      </c>
      <c r="N36" s="29"/>
      <c r="O36" s="29"/>
      <c r="P36" s="32"/>
      <c r="Q36" s="32"/>
      <c r="R36" s="32"/>
      <c r="S36" s="32"/>
      <c r="T36" s="32"/>
      <c r="U36" s="32"/>
      <c r="V36" s="32"/>
      <c r="W36" s="29">
        <f t="shared" si="0"/>
        <v>328916.64</v>
      </c>
      <c r="X36" s="30"/>
    </row>
    <row r="37" spans="2:24" s="17" customFormat="1" ht="54.75" customHeight="1" thickBot="1" x14ac:dyDescent="0.3">
      <c r="B37" s="23">
        <v>45352</v>
      </c>
      <c r="C37" s="24"/>
      <c r="D37" s="24"/>
      <c r="E37" s="24"/>
      <c r="F37" s="24"/>
      <c r="G37" s="24"/>
      <c r="H37" s="24"/>
      <c r="I37" s="24"/>
      <c r="J37" s="24"/>
      <c r="K37" s="24"/>
      <c r="L37" s="25">
        <v>45289</v>
      </c>
      <c r="M37" s="26"/>
      <c r="N37" s="29"/>
      <c r="O37" s="29"/>
      <c r="P37" s="32"/>
      <c r="Q37" s="32"/>
      <c r="R37" s="32"/>
      <c r="S37" s="26"/>
      <c r="T37" s="32"/>
      <c r="U37" s="26">
        <v>704024.69</v>
      </c>
      <c r="V37" s="32"/>
      <c r="W37" s="29">
        <f t="shared" si="0"/>
        <v>704024.69</v>
      </c>
      <c r="X37" s="30"/>
    </row>
    <row r="38" spans="2:24" s="17" customFormat="1" ht="54.75" customHeight="1" thickBot="1" x14ac:dyDescent="0.3">
      <c r="B38" s="23">
        <v>45352</v>
      </c>
      <c r="C38" s="24"/>
      <c r="D38" s="24"/>
      <c r="E38" s="24"/>
      <c r="F38" s="24"/>
      <c r="G38" s="24"/>
      <c r="H38" s="24"/>
      <c r="I38" s="24"/>
      <c r="J38" s="24"/>
      <c r="K38" s="24"/>
      <c r="L38" s="25">
        <v>45047</v>
      </c>
      <c r="M38" s="26"/>
      <c r="N38" s="29"/>
      <c r="O38" s="29"/>
      <c r="P38" s="32"/>
      <c r="Q38" s="32"/>
      <c r="R38" s="32"/>
      <c r="S38" s="32"/>
      <c r="T38" s="32"/>
      <c r="U38" s="26">
        <v>313682.39</v>
      </c>
      <c r="V38" s="32"/>
      <c r="W38" s="29">
        <f t="shared" si="0"/>
        <v>313682.39</v>
      </c>
      <c r="X38" s="30"/>
    </row>
    <row r="39" spans="2:24" s="17" customFormat="1" ht="54.75" customHeight="1" thickBot="1" x14ac:dyDescent="0.3">
      <c r="B39" s="23">
        <v>45352</v>
      </c>
      <c r="C39" s="24"/>
      <c r="D39" s="24"/>
      <c r="E39" s="24"/>
      <c r="F39" s="24"/>
      <c r="G39" s="24"/>
      <c r="H39" s="24"/>
      <c r="I39" s="24"/>
      <c r="J39" s="24"/>
      <c r="K39" s="24"/>
      <c r="L39" s="25">
        <v>45078</v>
      </c>
      <c r="M39" s="26"/>
      <c r="N39" s="29"/>
      <c r="O39" s="29"/>
      <c r="P39" s="32"/>
      <c r="Q39" s="32"/>
      <c r="R39" s="32"/>
      <c r="S39" s="32"/>
      <c r="T39" s="32"/>
      <c r="U39" s="26">
        <v>313682.39</v>
      </c>
      <c r="V39" s="32"/>
      <c r="W39" s="29">
        <f t="shared" si="0"/>
        <v>313682.39</v>
      </c>
      <c r="X39" s="30"/>
    </row>
    <row r="40" spans="2:24" s="17" customFormat="1" ht="54.75" customHeight="1" thickBot="1" x14ac:dyDescent="0.3">
      <c r="B40" s="23">
        <v>45352</v>
      </c>
      <c r="C40" s="24"/>
      <c r="D40" s="24"/>
      <c r="E40" s="24"/>
      <c r="F40" s="24"/>
      <c r="G40" s="24"/>
      <c r="H40" s="24"/>
      <c r="I40" s="24"/>
      <c r="J40" s="24"/>
      <c r="K40" s="24"/>
      <c r="L40" s="25">
        <v>45108</v>
      </c>
      <c r="M40" s="26"/>
      <c r="N40" s="29"/>
      <c r="O40" s="29"/>
      <c r="P40" s="32"/>
      <c r="Q40" s="32"/>
      <c r="R40" s="32"/>
      <c r="S40" s="32"/>
      <c r="T40" s="32"/>
      <c r="U40" s="26">
        <v>313682.39</v>
      </c>
      <c r="V40" s="32"/>
      <c r="W40" s="29">
        <f t="shared" si="0"/>
        <v>313682.39</v>
      </c>
      <c r="X40" s="30"/>
    </row>
    <row r="41" spans="2:24" s="17" customFormat="1" ht="54.75" customHeight="1" thickBot="1" x14ac:dyDescent="0.3">
      <c r="B41" s="23">
        <v>45352</v>
      </c>
      <c r="C41" s="24"/>
      <c r="D41" s="24"/>
      <c r="E41" s="24"/>
      <c r="F41" s="24"/>
      <c r="G41" s="24"/>
      <c r="H41" s="24"/>
      <c r="I41" s="24"/>
      <c r="J41" s="24"/>
      <c r="K41" s="24"/>
      <c r="L41" s="25">
        <v>45170</v>
      </c>
      <c r="M41" s="26"/>
      <c r="N41" s="29"/>
      <c r="O41" s="29"/>
      <c r="P41" s="32"/>
      <c r="Q41" s="32"/>
      <c r="R41" s="32"/>
      <c r="S41" s="32"/>
      <c r="T41" s="32"/>
      <c r="U41" s="26">
        <v>313682.09999999998</v>
      </c>
      <c r="V41" s="32"/>
      <c r="W41" s="29">
        <f t="shared" si="0"/>
        <v>313682.09999999998</v>
      </c>
      <c r="X41" s="30"/>
    </row>
    <row r="42" spans="2:24" s="17" customFormat="1" ht="54.75" customHeight="1" thickBot="1" x14ac:dyDescent="0.3">
      <c r="B42" s="23">
        <v>45352</v>
      </c>
      <c r="C42" s="24"/>
      <c r="D42" s="24"/>
      <c r="E42" s="24"/>
      <c r="F42" s="24"/>
      <c r="G42" s="24"/>
      <c r="H42" s="24"/>
      <c r="I42" s="24"/>
      <c r="J42" s="24"/>
      <c r="K42" s="24"/>
      <c r="L42" s="25">
        <v>45139</v>
      </c>
      <c r="M42" s="26"/>
      <c r="N42" s="29"/>
      <c r="O42" s="29"/>
      <c r="P42" s="32"/>
      <c r="Q42" s="32"/>
      <c r="R42" s="32"/>
      <c r="S42" s="32"/>
      <c r="T42" s="32"/>
      <c r="U42" s="26">
        <v>313682.38</v>
      </c>
      <c r="V42" s="32"/>
      <c r="W42" s="29">
        <f t="shared" si="0"/>
        <v>313682.38</v>
      </c>
      <c r="X42" s="30"/>
    </row>
    <row r="43" spans="2:24" s="17" customFormat="1" ht="54.75" customHeight="1" thickBot="1" x14ac:dyDescent="0.3">
      <c r="B43" s="23">
        <v>45352</v>
      </c>
      <c r="C43" s="24"/>
      <c r="D43" s="24"/>
      <c r="E43" s="24"/>
      <c r="F43" s="24"/>
      <c r="G43" s="24"/>
      <c r="H43" s="24"/>
      <c r="I43" s="24"/>
      <c r="J43" s="24"/>
      <c r="K43" s="24"/>
      <c r="L43" s="25">
        <v>45231</v>
      </c>
      <c r="M43" s="26"/>
      <c r="N43" s="29"/>
      <c r="O43" s="29"/>
      <c r="P43" s="32"/>
      <c r="Q43" s="32"/>
      <c r="R43" s="32"/>
      <c r="S43" s="32"/>
      <c r="T43" s="32"/>
      <c r="U43" s="26">
        <v>415055.46</v>
      </c>
      <c r="V43" s="32"/>
      <c r="W43" s="29">
        <f t="shared" si="0"/>
        <v>415055.46</v>
      </c>
      <c r="X43" s="30"/>
    </row>
    <row r="44" spans="2:24" s="17" customFormat="1" ht="54.75" customHeight="1" thickBot="1" x14ac:dyDescent="0.3">
      <c r="B44" s="23">
        <v>45352</v>
      </c>
      <c r="C44" s="24"/>
      <c r="D44" s="24"/>
      <c r="E44" s="24"/>
      <c r="F44" s="24"/>
      <c r="G44" s="24"/>
      <c r="H44" s="24"/>
      <c r="I44" s="24"/>
      <c r="J44" s="24"/>
      <c r="K44" s="24"/>
      <c r="L44" s="25">
        <v>45200</v>
      </c>
      <c r="M44" s="26"/>
      <c r="N44" s="29"/>
      <c r="O44" s="29"/>
      <c r="P44" s="32"/>
      <c r="Q44" s="32"/>
      <c r="R44" s="32"/>
      <c r="S44" s="32"/>
      <c r="T44" s="32"/>
      <c r="U44" s="26">
        <v>388762.43</v>
      </c>
      <c r="V44" s="32"/>
      <c r="W44" s="29">
        <f t="shared" si="0"/>
        <v>388762.43</v>
      </c>
      <c r="X44" s="30"/>
    </row>
    <row r="45" spans="2:24" s="17" customFormat="1" ht="54.75" customHeight="1" thickBot="1" x14ac:dyDescent="0.3">
      <c r="B45" s="23">
        <v>45352</v>
      </c>
      <c r="C45" s="24"/>
      <c r="D45" s="24"/>
      <c r="E45" s="24"/>
      <c r="F45" s="24"/>
      <c r="G45" s="24"/>
      <c r="H45" s="24"/>
      <c r="I45" s="24"/>
      <c r="J45" s="24"/>
      <c r="K45" s="24"/>
      <c r="L45" s="25"/>
      <c r="M45" s="26"/>
      <c r="N45" s="29"/>
      <c r="O45" s="29"/>
      <c r="P45" s="32"/>
      <c r="Q45" s="32"/>
      <c r="R45" s="32"/>
      <c r="S45" s="32">
        <v>24193.22</v>
      </c>
      <c r="T45" s="32"/>
      <c r="U45" s="26"/>
      <c r="V45" s="32"/>
      <c r="W45" s="29">
        <f t="shared" si="0"/>
        <v>24193.22</v>
      </c>
      <c r="X45" s="30"/>
    </row>
    <row r="46" spans="2:24" s="17" customFormat="1" ht="54.75" customHeight="1" thickBot="1" x14ac:dyDescent="0.3">
      <c r="B46" s="23">
        <v>45352</v>
      </c>
      <c r="C46" s="24"/>
      <c r="D46" s="24"/>
      <c r="E46" s="24"/>
      <c r="F46" s="24"/>
      <c r="G46" s="24"/>
      <c r="H46" s="24"/>
      <c r="I46" s="24"/>
      <c r="J46" s="24"/>
      <c r="K46" s="24"/>
      <c r="L46" s="25">
        <v>45323</v>
      </c>
      <c r="M46" s="26">
        <v>320630.03999999998</v>
      </c>
      <c r="N46" s="29"/>
      <c r="O46" s="29"/>
      <c r="P46" s="32"/>
      <c r="Q46" s="32"/>
      <c r="R46" s="32"/>
      <c r="S46" s="32"/>
      <c r="T46" s="32"/>
      <c r="U46" s="32"/>
      <c r="V46" s="32"/>
      <c r="W46" s="29">
        <f t="shared" si="0"/>
        <v>320630.03999999998</v>
      </c>
      <c r="X46" s="30"/>
    </row>
    <row r="47" spans="2:24" s="17" customFormat="1" ht="54.75" customHeight="1" thickBot="1" x14ac:dyDescent="0.3">
      <c r="B47" s="23">
        <v>45352</v>
      </c>
      <c r="C47" s="24"/>
      <c r="D47" s="24"/>
      <c r="E47" s="24"/>
      <c r="F47" s="24"/>
      <c r="G47" s="24"/>
      <c r="H47" s="24"/>
      <c r="I47" s="24"/>
      <c r="J47" s="24"/>
      <c r="K47" s="24"/>
      <c r="L47" s="25">
        <v>45380</v>
      </c>
      <c r="M47" s="26">
        <v>14428109.460000001</v>
      </c>
      <c r="N47" s="29"/>
      <c r="O47" s="29"/>
      <c r="P47" s="32"/>
      <c r="Q47" s="32"/>
      <c r="R47" s="32"/>
      <c r="S47" s="32"/>
      <c r="T47" s="32"/>
      <c r="U47" s="32"/>
      <c r="V47" s="32"/>
      <c r="W47" s="29">
        <f t="shared" si="0"/>
        <v>14428109.460000001</v>
      </c>
      <c r="X47" s="30"/>
    </row>
    <row r="48" spans="2:24" s="17" customFormat="1" ht="54.75" customHeight="1" thickBot="1" x14ac:dyDescent="0.3">
      <c r="B48" s="23">
        <v>45352</v>
      </c>
      <c r="C48" s="24">
        <v>2096141.503</v>
      </c>
      <c r="D48" s="24">
        <v>2090157.3670000001</v>
      </c>
      <c r="E48" s="24"/>
      <c r="F48" s="24"/>
      <c r="G48" s="24"/>
      <c r="H48" s="24"/>
      <c r="I48" s="24"/>
      <c r="J48" s="24"/>
      <c r="K48" s="24">
        <v>5984.14</v>
      </c>
      <c r="L48" s="25"/>
      <c r="M48" s="26"/>
      <c r="N48" s="29"/>
      <c r="O48" s="29"/>
      <c r="P48" s="32"/>
      <c r="Q48" s="32"/>
      <c r="R48" s="32"/>
      <c r="S48" s="32"/>
      <c r="T48" s="32"/>
      <c r="U48" s="32"/>
      <c r="V48" s="32"/>
      <c r="W48" s="29">
        <f t="shared" si="0"/>
        <v>0</v>
      </c>
      <c r="X48" s="30"/>
    </row>
    <row r="49" spans="1:24" s="17" customFormat="1" ht="54.75" customHeight="1" thickBot="1" x14ac:dyDescent="0.3">
      <c r="B49" s="23">
        <v>45383</v>
      </c>
      <c r="C49" s="24">
        <v>18221156.620000001</v>
      </c>
      <c r="D49" s="24">
        <v>18161315.260000002</v>
      </c>
      <c r="E49" s="24">
        <v>34114366.689999998</v>
      </c>
      <c r="F49" s="24"/>
      <c r="G49" s="24"/>
      <c r="H49" s="24">
        <v>34110781.609999999</v>
      </c>
      <c r="I49" s="24"/>
      <c r="J49" s="24"/>
      <c r="K49" s="24">
        <v>376572.78</v>
      </c>
      <c r="L49" s="32"/>
      <c r="M49" s="26"/>
      <c r="N49" s="29"/>
      <c r="O49" s="29"/>
      <c r="P49" s="32"/>
      <c r="Q49" s="32"/>
      <c r="R49" s="32"/>
      <c r="S49" s="32"/>
      <c r="T49" s="32"/>
      <c r="U49" s="32"/>
      <c r="V49" s="32"/>
      <c r="W49" s="29">
        <f t="shared" si="0"/>
        <v>0</v>
      </c>
      <c r="X49" s="30"/>
    </row>
    <row r="50" spans="1:24" ht="54.75" customHeight="1" thickBot="1" x14ac:dyDescent="0.3">
      <c r="A50" s="17"/>
      <c r="B50" s="23">
        <v>45383</v>
      </c>
      <c r="C50" s="24"/>
      <c r="D50" s="24"/>
      <c r="E50" s="24"/>
      <c r="F50" s="24"/>
      <c r="G50" s="24"/>
      <c r="H50" s="24"/>
      <c r="I50" s="24"/>
      <c r="J50" s="24"/>
      <c r="K50" s="24"/>
      <c r="L50" s="33">
        <v>45323</v>
      </c>
      <c r="M50" s="26">
        <v>54027.01</v>
      </c>
      <c r="N50" s="29"/>
      <c r="O50" s="29"/>
      <c r="P50" s="32"/>
      <c r="Q50" s="32"/>
      <c r="R50" s="32"/>
      <c r="S50" s="32"/>
      <c r="T50" s="32"/>
      <c r="U50" s="32"/>
      <c r="V50" s="32"/>
      <c r="W50" s="29">
        <f t="shared" si="0"/>
        <v>54027.01</v>
      </c>
      <c r="X50" s="30"/>
    </row>
    <row r="51" spans="1:24" ht="54.75" customHeight="1" thickBot="1" x14ac:dyDescent="0.3">
      <c r="A51" s="17"/>
      <c r="B51" s="23">
        <v>45383</v>
      </c>
      <c r="C51" s="24"/>
      <c r="D51" s="24"/>
      <c r="E51" s="24"/>
      <c r="F51" s="24"/>
      <c r="G51" s="24"/>
      <c r="H51" s="24"/>
      <c r="I51" s="24"/>
      <c r="J51" s="24"/>
      <c r="K51" s="24"/>
      <c r="L51" s="33">
        <v>45352</v>
      </c>
      <c r="M51" s="26">
        <v>1807849.06</v>
      </c>
      <c r="N51" s="29"/>
      <c r="O51" s="29"/>
      <c r="P51" s="32"/>
      <c r="Q51" s="32"/>
      <c r="R51" s="32"/>
      <c r="S51" s="32"/>
      <c r="T51" s="32"/>
      <c r="U51" s="32"/>
      <c r="V51" s="32"/>
      <c r="W51" s="29">
        <f t="shared" si="0"/>
        <v>1807849.06</v>
      </c>
      <c r="X51" s="30"/>
    </row>
    <row r="52" spans="1:24" ht="54.75" customHeight="1" thickBot="1" x14ac:dyDescent="0.3">
      <c r="A52" s="17"/>
      <c r="B52" s="23">
        <v>45383</v>
      </c>
      <c r="C52" s="24"/>
      <c r="D52" s="24"/>
      <c r="E52" s="24"/>
      <c r="F52" s="24"/>
      <c r="G52" s="24"/>
      <c r="H52" s="24"/>
      <c r="I52" s="24"/>
      <c r="J52" s="24"/>
      <c r="K52" s="24"/>
      <c r="L52" s="33">
        <v>45383</v>
      </c>
      <c r="M52" s="26">
        <v>16034452.77</v>
      </c>
      <c r="N52" s="29"/>
      <c r="O52" s="29"/>
      <c r="P52" s="32"/>
      <c r="Q52" s="32"/>
      <c r="R52" s="32"/>
      <c r="S52" s="32"/>
      <c r="T52" s="32"/>
      <c r="U52" s="32"/>
      <c r="V52" s="32"/>
      <c r="W52" s="29">
        <f t="shared" si="0"/>
        <v>16034452.77</v>
      </c>
      <c r="X52" s="30"/>
    </row>
    <row r="53" spans="1:24" ht="54.75" customHeight="1" thickBot="1" x14ac:dyDescent="0.3">
      <c r="A53" s="17"/>
      <c r="B53" s="31">
        <v>45413</v>
      </c>
      <c r="C53" s="24">
        <v>17910660.530000001</v>
      </c>
      <c r="D53" s="24">
        <v>17850819.170000002</v>
      </c>
      <c r="E53" s="24">
        <v>16830024.210000001</v>
      </c>
      <c r="F53" s="24">
        <v>217101.1</v>
      </c>
      <c r="G53" s="24"/>
      <c r="H53" s="24">
        <v>16944720.530000001</v>
      </c>
      <c r="I53" s="24">
        <v>3419293.99</v>
      </c>
      <c r="J53" s="24"/>
      <c r="K53" s="34">
        <v>412416.03</v>
      </c>
      <c r="L53" s="33">
        <v>45352</v>
      </c>
      <c r="M53" s="26">
        <v>419771.77</v>
      </c>
      <c r="N53" s="29"/>
      <c r="O53" s="29"/>
      <c r="P53" s="32"/>
      <c r="Q53" s="32"/>
      <c r="R53" s="32"/>
      <c r="S53" s="32"/>
      <c r="T53" s="32"/>
      <c r="U53" s="32"/>
      <c r="V53" s="32"/>
      <c r="W53" s="29">
        <f t="shared" si="0"/>
        <v>419771.77</v>
      </c>
      <c r="X53" s="30"/>
    </row>
    <row r="54" spans="1:24" ht="54.75" customHeight="1" thickBot="1" x14ac:dyDescent="0.3">
      <c r="A54" s="17"/>
      <c r="B54" s="31">
        <v>45413</v>
      </c>
      <c r="C54" s="24"/>
      <c r="D54" s="24"/>
      <c r="E54" s="24"/>
      <c r="F54" s="24"/>
      <c r="G54" s="24"/>
      <c r="H54" s="24"/>
      <c r="I54" s="24"/>
      <c r="J54" s="24"/>
      <c r="K54" s="34"/>
      <c r="L54" s="33">
        <v>45383</v>
      </c>
      <c r="M54" s="26">
        <v>310496.09000000003</v>
      </c>
      <c r="N54" s="29"/>
      <c r="O54" s="29"/>
      <c r="P54" s="32"/>
      <c r="Q54" s="32"/>
      <c r="R54" s="32"/>
      <c r="S54" s="32"/>
      <c r="T54" s="32"/>
      <c r="U54" s="32"/>
      <c r="V54" s="32"/>
      <c r="W54" s="29">
        <f t="shared" si="0"/>
        <v>310496.09000000003</v>
      </c>
      <c r="X54" s="30"/>
    </row>
    <row r="55" spans="1:24" ht="54.75" customHeight="1" thickBot="1" x14ac:dyDescent="0.3">
      <c r="A55" s="17"/>
      <c r="B55" s="31">
        <v>45413</v>
      </c>
      <c r="C55" s="24"/>
      <c r="D55" s="24"/>
      <c r="E55" s="24"/>
      <c r="F55" s="24"/>
      <c r="G55" s="24"/>
      <c r="H55" s="24"/>
      <c r="I55" s="24"/>
      <c r="J55" s="24"/>
      <c r="K55" s="34"/>
      <c r="L55" s="33">
        <v>45413</v>
      </c>
      <c r="M55" s="26">
        <v>16004452.77</v>
      </c>
      <c r="N55" s="29"/>
      <c r="O55" s="29"/>
      <c r="P55" s="32"/>
      <c r="Q55" s="32"/>
      <c r="R55" s="32"/>
      <c r="S55" s="32"/>
      <c r="T55" s="32"/>
      <c r="U55" s="32"/>
      <c r="V55" s="32"/>
      <c r="W55" s="29">
        <f t="shared" si="0"/>
        <v>16004452.77</v>
      </c>
      <c r="X55" s="30"/>
    </row>
    <row r="56" spans="1:24" ht="54.75" customHeight="1" thickBot="1" x14ac:dyDescent="0.3">
      <c r="A56" s="17"/>
      <c r="B56" s="31">
        <v>45413</v>
      </c>
      <c r="C56" s="24"/>
      <c r="D56" s="24"/>
      <c r="E56" s="24"/>
      <c r="F56" s="24"/>
      <c r="G56" s="24"/>
      <c r="H56" s="24"/>
      <c r="I56" s="24"/>
      <c r="J56" s="24"/>
      <c r="K56" s="24"/>
      <c r="L56" s="32"/>
      <c r="M56" s="26"/>
      <c r="N56" s="29">
        <v>3419293.99</v>
      </c>
      <c r="O56" s="29"/>
      <c r="P56" s="32"/>
      <c r="Q56" s="32"/>
      <c r="R56" s="32"/>
      <c r="S56" s="32"/>
      <c r="T56" s="32"/>
      <c r="U56" s="32"/>
      <c r="V56" s="32"/>
      <c r="W56" s="29">
        <f t="shared" si="0"/>
        <v>3419293.99</v>
      </c>
      <c r="X56" s="30"/>
    </row>
    <row r="57" spans="1:24" ht="54.75" customHeight="1" thickBot="1" x14ac:dyDescent="0.3">
      <c r="A57" s="17"/>
      <c r="B57" s="23">
        <v>45444</v>
      </c>
      <c r="C57" s="24">
        <f>17910660.53+320312.13</f>
        <v>18230972.66</v>
      </c>
      <c r="D57" s="24">
        <f>17850819.17+320312.13</f>
        <v>18171131.300000001</v>
      </c>
      <c r="E57" s="24">
        <v>97386472.5</v>
      </c>
      <c r="F57" s="24"/>
      <c r="G57" s="24"/>
      <c r="H57" s="24"/>
      <c r="I57" s="24"/>
      <c r="J57" s="24"/>
      <c r="K57" s="34">
        <v>500000.1</v>
      </c>
      <c r="L57" s="25">
        <v>45444</v>
      </c>
      <c r="M57" s="26">
        <v>15914452.67</v>
      </c>
      <c r="N57" s="29"/>
      <c r="O57" s="29"/>
      <c r="P57" s="32"/>
      <c r="Q57" s="32"/>
      <c r="R57" s="32"/>
      <c r="S57" s="32"/>
      <c r="T57" s="32"/>
      <c r="U57" s="32"/>
      <c r="V57" s="32"/>
      <c r="W57" s="29">
        <f t="shared" si="0"/>
        <v>15914452.67</v>
      </c>
      <c r="X57" s="30"/>
    </row>
    <row r="58" spans="1:24" ht="54.75" customHeight="1" thickBot="1" x14ac:dyDescent="0.3">
      <c r="A58" s="17"/>
      <c r="B58" s="23">
        <v>45474</v>
      </c>
      <c r="C58" s="24">
        <f>17910660.53+329886.51</f>
        <v>18240547.040000003</v>
      </c>
      <c r="D58" s="24">
        <f>17850819.17+329886.51</f>
        <v>18180705.680000003</v>
      </c>
      <c r="E58" s="24">
        <v>642827.78</v>
      </c>
      <c r="F58" s="24"/>
      <c r="G58" s="24"/>
      <c r="H58" s="24">
        <v>33372744.510000002</v>
      </c>
      <c r="I58" s="24"/>
      <c r="J58" s="24"/>
      <c r="K58" s="34">
        <v>475318.86</v>
      </c>
      <c r="L58" s="23">
        <v>45474</v>
      </c>
      <c r="M58" s="26">
        <v>16214452.77</v>
      </c>
      <c r="N58" s="29"/>
      <c r="O58" s="29"/>
      <c r="P58" s="32"/>
      <c r="Q58" s="32"/>
      <c r="R58" s="32"/>
      <c r="S58" s="32"/>
      <c r="T58" s="32"/>
      <c r="U58" s="32"/>
      <c r="V58" s="32"/>
      <c r="W58" s="29">
        <f t="shared" si="0"/>
        <v>16214452.77</v>
      </c>
      <c r="X58" s="30"/>
    </row>
    <row r="59" spans="1:24" ht="54.75" customHeight="1" thickBot="1" x14ac:dyDescent="0.3">
      <c r="A59" s="17"/>
      <c r="B59" s="23">
        <v>45474</v>
      </c>
      <c r="C59" s="24"/>
      <c r="D59" s="24"/>
      <c r="E59" s="24"/>
      <c r="F59" s="24"/>
      <c r="G59" s="24"/>
      <c r="H59" s="24"/>
      <c r="I59" s="24"/>
      <c r="J59" s="24"/>
      <c r="K59" s="34"/>
      <c r="L59" s="23">
        <v>45444</v>
      </c>
      <c r="M59" s="34">
        <v>420312.13</v>
      </c>
      <c r="N59" s="29"/>
      <c r="O59" s="29"/>
      <c r="P59" s="32"/>
      <c r="Q59" s="32"/>
      <c r="R59" s="32"/>
      <c r="S59" s="32"/>
      <c r="T59" s="32"/>
      <c r="U59" s="32"/>
      <c r="V59" s="32"/>
      <c r="W59" s="29">
        <f t="shared" si="0"/>
        <v>420312.13</v>
      </c>
      <c r="X59" s="30"/>
    </row>
    <row r="60" spans="1:24" ht="54.75" customHeight="1" thickBot="1" x14ac:dyDescent="0.3">
      <c r="A60" s="17"/>
      <c r="B60" s="23">
        <v>45474</v>
      </c>
      <c r="C60" s="24"/>
      <c r="D60" s="24"/>
      <c r="E60" s="24"/>
      <c r="F60" s="24"/>
      <c r="G60" s="24"/>
      <c r="H60" s="24"/>
      <c r="I60" s="24"/>
      <c r="J60" s="24"/>
      <c r="K60" s="34"/>
      <c r="L60" s="23">
        <v>45413</v>
      </c>
      <c r="M60" s="34">
        <v>420099.62</v>
      </c>
      <c r="N60" s="29"/>
      <c r="O60" s="29"/>
      <c r="P60" s="32"/>
      <c r="Q60" s="32"/>
      <c r="R60" s="32"/>
      <c r="S60" s="32"/>
      <c r="T60" s="32"/>
      <c r="U60" s="32"/>
      <c r="V60" s="32"/>
      <c r="W60" s="29">
        <f t="shared" si="0"/>
        <v>420099.62</v>
      </c>
      <c r="X60" s="30"/>
    </row>
    <row r="61" spans="1:24" ht="54.75" customHeight="1" thickBot="1" x14ac:dyDescent="0.3">
      <c r="A61" s="17"/>
      <c r="B61" s="23">
        <v>45474</v>
      </c>
      <c r="C61" s="24"/>
      <c r="D61" s="24"/>
      <c r="E61" s="24"/>
      <c r="F61" s="24"/>
      <c r="G61" s="24"/>
      <c r="H61" s="24"/>
      <c r="I61" s="24"/>
      <c r="J61" s="24"/>
      <c r="K61" s="34"/>
      <c r="L61" s="23">
        <v>45383</v>
      </c>
      <c r="M61" s="34">
        <v>103427.22</v>
      </c>
      <c r="N61" s="29"/>
      <c r="O61" s="29"/>
      <c r="P61" s="32"/>
      <c r="Q61" s="32"/>
      <c r="R61" s="32"/>
      <c r="S61" s="32"/>
      <c r="T61" s="32"/>
      <c r="U61" s="32"/>
      <c r="V61" s="32"/>
      <c r="W61" s="29">
        <f t="shared" si="0"/>
        <v>103427.22</v>
      </c>
      <c r="X61" s="30"/>
    </row>
    <row r="62" spans="1:24" ht="54.75" customHeight="1" thickBot="1" x14ac:dyDescent="0.3">
      <c r="A62" s="17"/>
      <c r="B62" s="31">
        <v>45505</v>
      </c>
      <c r="C62" s="24">
        <v>17910660.530000001</v>
      </c>
      <c r="D62" s="24">
        <v>17850819.170000002</v>
      </c>
      <c r="E62" s="24">
        <v>15057049.1</v>
      </c>
      <c r="F62" s="24">
        <v>52930</v>
      </c>
      <c r="G62" s="24"/>
      <c r="H62" s="24">
        <v>16111825.380000001</v>
      </c>
      <c r="I62" s="24"/>
      <c r="J62" s="24"/>
      <c r="K62" s="34">
        <v>434246.78</v>
      </c>
      <c r="L62" s="25">
        <v>45505</v>
      </c>
      <c r="M62" s="26">
        <v>16214452.77</v>
      </c>
      <c r="N62" s="29"/>
      <c r="O62" s="29"/>
      <c r="P62" s="32"/>
      <c r="Q62" s="32"/>
      <c r="R62" s="32"/>
      <c r="S62" s="32"/>
      <c r="T62" s="32"/>
      <c r="U62" s="32"/>
      <c r="V62" s="32"/>
      <c r="W62" s="29">
        <f t="shared" si="0"/>
        <v>16214452.77</v>
      </c>
      <c r="X62" s="30"/>
    </row>
    <row r="63" spans="1:24" ht="54.75" customHeight="1" thickBot="1" x14ac:dyDescent="0.3">
      <c r="A63" s="17"/>
      <c r="B63" s="31">
        <v>45505</v>
      </c>
      <c r="C63" s="24"/>
      <c r="D63" s="24"/>
      <c r="E63" s="24"/>
      <c r="F63" s="24"/>
      <c r="G63" s="24"/>
      <c r="H63" s="24"/>
      <c r="I63" s="24"/>
      <c r="J63" s="24"/>
      <c r="K63" s="35"/>
      <c r="L63" s="25">
        <v>45474</v>
      </c>
      <c r="M63" s="26">
        <v>329886.51</v>
      </c>
      <c r="N63" s="29"/>
      <c r="O63" s="29"/>
      <c r="P63" s="32"/>
      <c r="Q63" s="32"/>
      <c r="R63" s="32"/>
      <c r="S63" s="32"/>
      <c r="T63" s="32"/>
      <c r="U63" s="32"/>
      <c r="V63" s="32"/>
      <c r="W63" s="29">
        <f t="shared" si="0"/>
        <v>329886.51</v>
      </c>
      <c r="X63" s="30"/>
    </row>
    <row r="64" spans="1:24" ht="54.75" customHeight="1" thickBot="1" x14ac:dyDescent="0.3">
      <c r="A64" s="17"/>
      <c r="B64" s="31">
        <v>45505</v>
      </c>
      <c r="C64" s="24"/>
      <c r="D64" s="24"/>
      <c r="E64" s="24"/>
      <c r="F64" s="24"/>
      <c r="G64" s="24"/>
      <c r="H64" s="24"/>
      <c r="I64" s="24"/>
      <c r="J64" s="24"/>
      <c r="K64" s="35"/>
      <c r="L64" s="25">
        <v>45444</v>
      </c>
      <c r="M64" s="26">
        <v>200000</v>
      </c>
      <c r="N64" s="29"/>
      <c r="O64" s="29"/>
      <c r="P64" s="32"/>
      <c r="Q64" s="32"/>
      <c r="R64" s="32"/>
      <c r="S64" s="32"/>
      <c r="T64" s="32"/>
      <c r="U64" s="32"/>
      <c r="V64" s="32"/>
      <c r="W64" s="29">
        <f t="shared" si="0"/>
        <v>200000</v>
      </c>
      <c r="X64" s="30"/>
    </row>
    <row r="65" spans="1:24" ht="54.75" customHeight="1" thickBot="1" x14ac:dyDescent="0.3">
      <c r="A65" s="17"/>
      <c r="B65" s="31">
        <v>45505</v>
      </c>
      <c r="C65" s="24"/>
      <c r="D65" s="24"/>
      <c r="E65" s="24"/>
      <c r="F65" s="24"/>
      <c r="G65" s="24"/>
      <c r="H65" s="24"/>
      <c r="I65" s="24"/>
      <c r="J65" s="24"/>
      <c r="K65" s="35"/>
      <c r="L65" s="25">
        <v>45413</v>
      </c>
      <c r="M65" s="26">
        <v>200000</v>
      </c>
      <c r="N65" s="29"/>
      <c r="O65" s="29"/>
      <c r="P65" s="32"/>
      <c r="Q65" s="32"/>
      <c r="R65" s="32"/>
      <c r="S65" s="32"/>
      <c r="T65" s="32"/>
      <c r="U65" s="32"/>
      <c r="V65" s="32"/>
      <c r="W65" s="29">
        <f t="shared" si="0"/>
        <v>200000</v>
      </c>
      <c r="X65" s="30"/>
    </row>
    <row r="66" spans="1:24" ht="54.75" customHeight="1" thickBot="1" x14ac:dyDescent="0.3">
      <c r="A66" s="17"/>
      <c r="B66" s="31">
        <v>45505</v>
      </c>
      <c r="C66" s="24"/>
      <c r="D66" s="24"/>
      <c r="E66" s="24"/>
      <c r="F66" s="24"/>
      <c r="G66" s="24"/>
      <c r="H66" s="24"/>
      <c r="I66" s="24"/>
      <c r="J66" s="24"/>
      <c r="K66" s="35"/>
      <c r="L66" s="25">
        <v>45383</v>
      </c>
      <c r="M66" s="26">
        <v>200000</v>
      </c>
      <c r="N66" s="29"/>
      <c r="O66" s="29"/>
      <c r="P66" s="32"/>
      <c r="Q66" s="32"/>
      <c r="R66" s="32"/>
      <c r="S66" s="32"/>
      <c r="T66" s="32"/>
      <c r="U66" s="32"/>
      <c r="V66" s="32"/>
      <c r="W66" s="29">
        <f t="shared" si="0"/>
        <v>200000</v>
      </c>
      <c r="X66" s="30"/>
    </row>
    <row r="67" spans="1:24" ht="54.75" customHeight="1" thickBot="1" x14ac:dyDescent="0.3">
      <c r="A67" s="17"/>
      <c r="B67" s="23">
        <v>45536</v>
      </c>
      <c r="C67" s="24">
        <f>17910660.53+318705.94</f>
        <v>18229366.470000003</v>
      </c>
      <c r="D67" s="24">
        <f>17850819.17+318705.94</f>
        <v>18169525.110000003</v>
      </c>
      <c r="E67" s="24">
        <v>328318.17</v>
      </c>
      <c r="F67" s="24">
        <v>771508.27</v>
      </c>
      <c r="G67" s="24"/>
      <c r="H67" s="24">
        <v>352999.31</v>
      </c>
      <c r="I67" s="24">
        <v>824438.27</v>
      </c>
      <c r="J67" s="24"/>
      <c r="K67" s="35">
        <v>932513.90000000037</v>
      </c>
      <c r="L67" s="25">
        <v>45474</v>
      </c>
      <c r="M67" s="26">
        <v>24681.14</v>
      </c>
      <c r="N67" s="29"/>
      <c r="O67" s="29"/>
      <c r="P67" s="32"/>
      <c r="Q67" s="32"/>
      <c r="R67" s="32"/>
      <c r="S67" s="32"/>
      <c r="T67" s="32"/>
      <c r="U67" s="32"/>
      <c r="V67" s="32"/>
      <c r="W67" s="29">
        <f t="shared" si="0"/>
        <v>24681.14</v>
      </c>
      <c r="X67" s="30"/>
    </row>
    <row r="68" spans="1:24" ht="54.75" customHeight="1" thickBot="1" x14ac:dyDescent="0.3">
      <c r="A68" s="17"/>
      <c r="B68" s="23">
        <v>45536</v>
      </c>
      <c r="C68" s="24"/>
      <c r="D68" s="24"/>
      <c r="E68" s="24"/>
      <c r="F68" s="24"/>
      <c r="G68" s="24"/>
      <c r="H68" s="24"/>
      <c r="I68" s="24"/>
      <c r="J68" s="24"/>
      <c r="K68" s="35"/>
      <c r="L68" s="25">
        <v>45505</v>
      </c>
      <c r="M68" s="26">
        <v>328318.17</v>
      </c>
      <c r="N68" s="29"/>
      <c r="O68" s="29"/>
      <c r="P68" s="32"/>
      <c r="Q68" s="32"/>
      <c r="R68" s="32"/>
      <c r="S68" s="32"/>
      <c r="T68" s="32"/>
      <c r="U68" s="32"/>
      <c r="V68" s="32"/>
      <c r="W68" s="29">
        <f t="shared" si="0"/>
        <v>328318.17</v>
      </c>
      <c r="X68" s="30"/>
    </row>
    <row r="69" spans="1:24" ht="54.75" customHeight="1" thickBot="1" x14ac:dyDescent="0.3">
      <c r="A69" s="17"/>
      <c r="B69" s="23">
        <v>45536</v>
      </c>
      <c r="C69" s="24"/>
      <c r="D69" s="24"/>
      <c r="E69" s="24"/>
      <c r="F69" s="24"/>
      <c r="G69" s="24"/>
      <c r="H69" s="24"/>
      <c r="I69" s="24"/>
      <c r="J69" s="24"/>
      <c r="K69" s="35"/>
      <c r="L69" s="25">
        <v>45536</v>
      </c>
      <c r="M69" s="36">
        <v>15781938.870000001</v>
      </c>
      <c r="N69" s="29">
        <v>824438.27</v>
      </c>
      <c r="O69" s="29"/>
      <c r="P69" s="32"/>
      <c r="Q69" s="32"/>
      <c r="R69" s="32"/>
      <c r="S69" s="32"/>
      <c r="T69" s="32"/>
      <c r="U69" s="32"/>
      <c r="V69" s="32"/>
      <c r="W69" s="29">
        <f t="shared" si="0"/>
        <v>16606377.140000001</v>
      </c>
      <c r="X69" s="30"/>
    </row>
    <row r="70" spans="1:24" ht="54.75" customHeight="1" thickBot="1" x14ac:dyDescent="0.3">
      <c r="A70" s="17"/>
      <c r="B70" s="23">
        <v>45566</v>
      </c>
      <c r="C70" s="24">
        <v>17910660.530000001</v>
      </c>
      <c r="D70" s="24">
        <v>17850819.170000002</v>
      </c>
      <c r="E70" s="24"/>
      <c r="F70" s="24"/>
      <c r="G70" s="24"/>
      <c r="H70" s="24"/>
      <c r="I70" s="24"/>
      <c r="J70" s="24"/>
      <c r="K70" s="35"/>
      <c r="L70" s="25"/>
      <c r="M70" s="26"/>
      <c r="N70" s="29"/>
      <c r="O70" s="29"/>
      <c r="P70" s="32"/>
      <c r="Q70" s="32"/>
      <c r="R70" s="32"/>
      <c r="S70" s="32"/>
      <c r="T70" s="32"/>
      <c r="U70" s="32"/>
      <c r="V70" s="32"/>
      <c r="W70" s="29">
        <f t="shared" si="0"/>
        <v>0</v>
      </c>
      <c r="X70" s="30"/>
    </row>
    <row r="71" spans="1:24" ht="54.75" customHeight="1" thickBot="1" x14ac:dyDescent="0.3">
      <c r="A71" s="17"/>
      <c r="B71" s="31">
        <v>45597</v>
      </c>
      <c r="C71" s="24">
        <v>17910660.530000001</v>
      </c>
      <c r="D71" s="24">
        <v>17850819.170000002</v>
      </c>
      <c r="E71" s="24"/>
      <c r="F71" s="24"/>
      <c r="G71" s="24"/>
      <c r="H71" s="24"/>
      <c r="I71" s="24"/>
      <c r="J71" s="24"/>
      <c r="K71" s="35"/>
      <c r="L71" s="25"/>
      <c r="M71" s="26"/>
      <c r="N71" s="29"/>
      <c r="O71" s="29"/>
      <c r="P71" s="32"/>
      <c r="Q71" s="32"/>
      <c r="R71" s="32"/>
      <c r="S71" s="32"/>
      <c r="T71" s="32"/>
      <c r="U71" s="32"/>
      <c r="V71" s="32"/>
      <c r="W71" s="29">
        <f t="shared" si="0"/>
        <v>0</v>
      </c>
      <c r="X71" s="30"/>
    </row>
    <row r="72" spans="1:24" ht="54.75" customHeight="1" thickBot="1" x14ac:dyDescent="0.3">
      <c r="A72" s="17"/>
      <c r="B72" s="23">
        <v>45627</v>
      </c>
      <c r="C72" s="24">
        <v>17910660.530000001</v>
      </c>
      <c r="D72" s="24">
        <v>17850819.170000002</v>
      </c>
      <c r="E72" s="24"/>
      <c r="F72" s="24"/>
      <c r="G72" s="24"/>
      <c r="H72" s="24"/>
      <c r="I72" s="24"/>
      <c r="J72" s="24"/>
      <c r="K72" s="35"/>
      <c r="L72" s="25"/>
      <c r="M72" s="26"/>
      <c r="N72" s="29"/>
      <c r="O72" s="29"/>
      <c r="P72" s="32"/>
      <c r="Q72" s="32"/>
      <c r="R72" s="32"/>
      <c r="S72" s="32"/>
      <c r="T72" s="32"/>
      <c r="U72" s="32"/>
      <c r="V72" s="32"/>
      <c r="W72" s="29">
        <f t="shared" si="0"/>
        <v>0</v>
      </c>
      <c r="X72" s="30"/>
    </row>
    <row r="73" spans="1:24" ht="54.75" customHeight="1" thickBot="1" x14ac:dyDescent="0.3">
      <c r="A73" s="17"/>
      <c r="B73" s="37"/>
      <c r="C73" s="38">
        <f t="shared" ref="C73:W73" si="1">SUM(C22:C72)</f>
        <v>213695970.14300001</v>
      </c>
      <c r="D73" s="38">
        <f t="shared" si="1"/>
        <v>212974850.33700007</v>
      </c>
      <c r="E73" s="38">
        <f t="shared" si="1"/>
        <v>212347144.48999998</v>
      </c>
      <c r="F73" s="38">
        <f t="shared" si="1"/>
        <v>5365307.6500000004</v>
      </c>
      <c r="G73" s="38">
        <f t="shared" si="1"/>
        <v>0</v>
      </c>
      <c r="H73" s="38">
        <f t="shared" si="1"/>
        <v>148770046.14000002</v>
      </c>
      <c r="I73" s="38">
        <f t="shared" si="1"/>
        <v>5365307.6500000004</v>
      </c>
      <c r="J73" s="38">
        <f t="shared" si="1"/>
        <v>0</v>
      </c>
      <c r="K73" s="38">
        <f t="shared" si="1"/>
        <v>4273449.75</v>
      </c>
      <c r="L73" s="38">
        <f t="shared" si="1"/>
        <v>1993058</v>
      </c>
      <c r="M73" s="38">
        <f t="shared" si="1"/>
        <v>148660046.14000002</v>
      </c>
      <c r="N73" s="38">
        <f t="shared" si="1"/>
        <v>5362307.6500000004</v>
      </c>
      <c r="O73" s="38">
        <f t="shared" si="1"/>
        <v>0</v>
      </c>
      <c r="P73" s="38">
        <f t="shared" si="1"/>
        <v>0</v>
      </c>
      <c r="Q73" s="38">
        <f t="shared" si="1"/>
        <v>0</v>
      </c>
      <c r="R73" s="38">
        <f t="shared" si="1"/>
        <v>0</v>
      </c>
      <c r="S73" s="38">
        <f t="shared" si="1"/>
        <v>870674.98999999987</v>
      </c>
      <c r="T73" s="38">
        <f t="shared" si="1"/>
        <v>2395756.38</v>
      </c>
      <c r="U73" s="38">
        <f t="shared" si="1"/>
        <v>3076254.23</v>
      </c>
      <c r="V73" s="38">
        <f t="shared" si="1"/>
        <v>0</v>
      </c>
      <c r="W73" s="38">
        <f t="shared" si="1"/>
        <v>160365039.38999999</v>
      </c>
      <c r="X73" s="17"/>
    </row>
    <row r="74" spans="1:24" ht="54.75" customHeight="1" thickBot="1" x14ac:dyDescent="0.3">
      <c r="B74" s="39"/>
      <c r="C74" s="39"/>
      <c r="D74" s="39"/>
      <c r="E74" s="39"/>
      <c r="F74" s="39"/>
      <c r="G74" s="39"/>
      <c r="H74" s="40"/>
      <c r="I74" s="41"/>
      <c r="J74" s="39"/>
      <c r="K74" s="39"/>
      <c r="L74" s="39"/>
      <c r="M74" s="39"/>
      <c r="N74" s="42"/>
      <c r="O74" s="42"/>
      <c r="P74" s="42"/>
      <c r="Q74" s="43"/>
      <c r="R74" s="44"/>
      <c r="S74" s="45"/>
      <c r="T74" s="39"/>
      <c r="U74" s="46"/>
      <c r="V74" s="39"/>
      <c r="W74" s="39">
        <v>160365039.39000002</v>
      </c>
    </row>
    <row r="75" spans="1:24" ht="54.75" customHeight="1" x14ac:dyDescent="0.25">
      <c r="B75" s="47" t="s">
        <v>30</v>
      </c>
      <c r="C75" s="47"/>
      <c r="D75" s="47"/>
      <c r="E75" s="47"/>
      <c r="F75" s="47"/>
      <c r="G75" s="47"/>
      <c r="H75" s="47"/>
      <c r="I75" s="47"/>
      <c r="J75" s="47"/>
      <c r="N75" s="42"/>
      <c r="O75" s="42"/>
      <c r="P75" s="42"/>
      <c r="Q75" s="43"/>
      <c r="R75" s="44"/>
      <c r="S75" s="45"/>
      <c r="T75" s="39"/>
      <c r="U75" s="46"/>
      <c r="V75" s="39"/>
      <c r="W75" s="48">
        <f>W73-W74</f>
        <v>0</v>
      </c>
    </row>
    <row r="76" spans="1:24" ht="15" customHeight="1" x14ac:dyDescent="0.25">
      <c r="B76" s="49" t="s">
        <v>31</v>
      </c>
      <c r="C76" s="49"/>
      <c r="D76" s="49"/>
      <c r="E76" s="49"/>
      <c r="F76" s="49"/>
      <c r="G76" s="49"/>
      <c r="H76" s="49"/>
      <c r="I76" s="49"/>
      <c r="J76" s="49"/>
      <c r="N76" s="42"/>
      <c r="O76" s="42"/>
      <c r="P76" s="42"/>
      <c r="Q76" s="43"/>
      <c r="R76" s="44"/>
      <c r="S76" s="45"/>
      <c r="T76" s="39"/>
      <c r="U76" s="39"/>
      <c r="V76" s="39"/>
      <c r="W76" s="39"/>
    </row>
    <row r="77" spans="1:24" x14ac:dyDescent="0.25">
      <c r="B77" s="49"/>
      <c r="C77" s="49"/>
      <c r="D77" s="49"/>
      <c r="E77" s="49"/>
      <c r="F77" s="49"/>
      <c r="G77" s="49"/>
      <c r="H77" s="49"/>
      <c r="I77" s="49"/>
      <c r="J77" s="49"/>
      <c r="N77" s="42"/>
      <c r="O77" s="50"/>
      <c r="P77" s="39"/>
      <c r="Q77" s="43"/>
      <c r="R77" s="44"/>
      <c r="S77" s="45"/>
      <c r="T77" s="39"/>
      <c r="U77" s="39"/>
      <c r="V77" s="39"/>
      <c r="W77" s="39"/>
    </row>
    <row r="78" spans="1:24" ht="15" customHeight="1" x14ac:dyDescent="0.25">
      <c r="B78" s="51" t="s">
        <v>32</v>
      </c>
      <c r="C78" s="51"/>
      <c r="D78" s="51"/>
      <c r="E78" s="51"/>
      <c r="F78" s="51"/>
      <c r="G78" s="51"/>
      <c r="H78" s="51"/>
      <c r="I78" s="51"/>
      <c r="J78" s="51"/>
      <c r="N78" s="42"/>
      <c r="O78" s="50"/>
      <c r="P78" s="39"/>
      <c r="Q78" s="43"/>
      <c r="R78" s="44"/>
      <c r="S78" s="45"/>
      <c r="T78" s="39"/>
      <c r="U78" s="39"/>
      <c r="V78" s="39"/>
      <c r="W78" s="39"/>
    </row>
    <row r="79" spans="1:24" ht="15" customHeight="1" x14ac:dyDescent="0.25">
      <c r="B79" s="51" t="s">
        <v>33</v>
      </c>
      <c r="C79" s="51"/>
      <c r="D79" s="51"/>
      <c r="E79" s="51"/>
      <c r="F79" s="51"/>
      <c r="G79" s="51"/>
      <c r="H79" s="51"/>
      <c r="I79" s="51"/>
      <c r="J79" s="51"/>
      <c r="N79" s="42"/>
      <c r="O79" s="50"/>
      <c r="P79" s="39"/>
      <c r="Q79" s="43"/>
      <c r="R79" s="44"/>
      <c r="S79" s="45"/>
      <c r="T79" s="39"/>
      <c r="U79" s="39"/>
      <c r="V79" s="39"/>
      <c r="W79" s="39"/>
    </row>
    <row r="80" spans="1:24" ht="15" customHeight="1" x14ac:dyDescent="0.25">
      <c r="B80" s="51" t="s">
        <v>34</v>
      </c>
      <c r="C80" s="51"/>
      <c r="D80" s="51"/>
      <c r="E80" s="51"/>
      <c r="F80" s="51"/>
      <c r="G80" s="51"/>
      <c r="H80" s="51"/>
      <c r="I80" s="51"/>
      <c r="J80" s="51"/>
      <c r="N80" s="42"/>
      <c r="O80" s="50"/>
      <c r="P80" s="39"/>
      <c r="Q80" s="43"/>
      <c r="R80" s="44"/>
      <c r="S80" s="45"/>
      <c r="T80" s="39"/>
      <c r="U80" s="39"/>
      <c r="V80" s="39"/>
      <c r="W80" s="39"/>
    </row>
    <row r="81" spans="2:23" ht="15" customHeight="1" x14ac:dyDescent="0.25">
      <c r="B81" s="51" t="s">
        <v>35</v>
      </c>
      <c r="C81" s="51"/>
      <c r="D81" s="51"/>
      <c r="E81" s="51"/>
      <c r="F81" s="51"/>
      <c r="G81" s="51"/>
      <c r="H81" s="51"/>
      <c r="I81" s="51"/>
      <c r="J81" s="51"/>
      <c r="N81" s="42"/>
      <c r="O81" s="50"/>
      <c r="P81" s="39"/>
      <c r="Q81" s="43"/>
      <c r="R81" s="44"/>
      <c r="S81" s="45"/>
      <c r="T81" s="39"/>
      <c r="U81" s="39"/>
      <c r="V81" s="39"/>
      <c r="W81" s="39"/>
    </row>
    <row r="82" spans="2:23" ht="15" customHeight="1" x14ac:dyDescent="0.25">
      <c r="B82" s="51" t="s">
        <v>36</v>
      </c>
      <c r="C82" s="51"/>
      <c r="D82" s="51"/>
      <c r="E82" s="51"/>
      <c r="F82" s="51"/>
      <c r="G82" s="51"/>
      <c r="H82" s="51"/>
      <c r="I82" s="51"/>
      <c r="J82" s="51"/>
      <c r="N82" s="42"/>
      <c r="O82" s="50"/>
      <c r="P82" s="39"/>
      <c r="Q82" s="43"/>
      <c r="R82" s="44"/>
      <c r="S82" s="45"/>
      <c r="T82" s="39"/>
      <c r="U82" s="39"/>
      <c r="V82" s="39"/>
      <c r="W82" s="39"/>
    </row>
    <row r="83" spans="2:23" ht="15.75" customHeight="1" thickBot="1" x14ac:dyDescent="0.3">
      <c r="B83" s="52" t="s">
        <v>36</v>
      </c>
      <c r="C83" s="52"/>
      <c r="D83" s="52"/>
      <c r="E83" s="52"/>
      <c r="F83" s="52"/>
      <c r="G83" s="52"/>
      <c r="H83" s="52"/>
      <c r="I83" s="52"/>
      <c r="J83" s="52"/>
      <c r="N83" s="42"/>
      <c r="O83" s="50"/>
      <c r="P83" s="39"/>
      <c r="Q83" s="43"/>
      <c r="R83" s="44"/>
      <c r="S83" s="45"/>
      <c r="T83" s="39"/>
      <c r="U83" s="39"/>
      <c r="V83" s="39"/>
      <c r="W83" s="39"/>
    </row>
    <row r="84" spans="2:23" ht="54.75" customHeight="1" x14ac:dyDescent="0.25">
      <c r="B84" s="39"/>
      <c r="C84" s="39"/>
      <c r="D84" s="39"/>
      <c r="E84" s="46"/>
      <c r="F84" s="39"/>
      <c r="G84" s="39"/>
      <c r="H84" s="41"/>
      <c r="I84" s="41"/>
      <c r="J84" s="39"/>
      <c r="N84" s="42"/>
      <c r="O84" s="50"/>
      <c r="P84" s="39"/>
      <c r="Q84" s="43"/>
      <c r="R84" s="44"/>
      <c r="S84" s="45"/>
      <c r="T84" s="39"/>
      <c r="U84" s="39"/>
      <c r="V84" s="39"/>
      <c r="W84" s="39"/>
    </row>
    <row r="85" spans="2:23" ht="54.75" customHeight="1" x14ac:dyDescent="0.25">
      <c r="B85" s="53" t="s">
        <v>37</v>
      </c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39"/>
      <c r="N85" s="54"/>
      <c r="O85" s="50"/>
      <c r="P85" s="39"/>
      <c r="Q85" s="43"/>
      <c r="R85" s="44"/>
      <c r="S85" s="45"/>
      <c r="T85" s="39"/>
      <c r="U85" s="39"/>
      <c r="V85" s="39"/>
      <c r="W85" s="39"/>
    </row>
    <row r="86" spans="2:23" ht="54.75" customHeight="1" x14ac:dyDescent="0.25">
      <c r="B86" s="55" t="s">
        <v>31</v>
      </c>
      <c r="C86" s="55"/>
      <c r="D86" s="55"/>
      <c r="E86" s="55"/>
      <c r="F86" s="55"/>
      <c r="G86" s="56" t="s">
        <v>38</v>
      </c>
      <c r="H86" s="56" t="s">
        <v>39</v>
      </c>
      <c r="I86" s="56" t="s">
        <v>40</v>
      </c>
      <c r="J86" s="56" t="s">
        <v>41</v>
      </c>
      <c r="K86" s="56" t="s">
        <v>42</v>
      </c>
      <c r="L86" s="56" t="s">
        <v>43</v>
      </c>
      <c r="M86" s="39"/>
      <c r="N86" s="57"/>
      <c r="O86" s="50"/>
      <c r="P86" s="39"/>
      <c r="Q86" s="43"/>
      <c r="R86" s="44"/>
      <c r="S86" s="45"/>
      <c r="T86" s="39"/>
      <c r="U86" s="39"/>
      <c r="V86" s="39"/>
      <c r="W86" s="39"/>
    </row>
    <row r="87" spans="2:23" ht="54.75" customHeight="1" x14ac:dyDescent="0.25">
      <c r="B87" s="58" t="s">
        <v>44</v>
      </c>
      <c r="C87" s="58"/>
      <c r="D87" s="58"/>
      <c r="E87" s="58"/>
      <c r="F87" s="58"/>
      <c r="G87" s="59">
        <v>50022.84</v>
      </c>
      <c r="H87" s="60" t="s">
        <v>45</v>
      </c>
      <c r="I87" s="61">
        <v>201800010008207</v>
      </c>
      <c r="J87" s="62">
        <v>45292</v>
      </c>
      <c r="K87" s="62">
        <v>45292</v>
      </c>
      <c r="L87" s="63" t="s">
        <v>46</v>
      </c>
      <c r="M87" s="64"/>
      <c r="N87" s="64"/>
      <c r="O87" s="64"/>
      <c r="P87" s="64"/>
      <c r="Q87" s="65"/>
      <c r="R87" s="65"/>
      <c r="S87" s="65"/>
      <c r="T87" s="39"/>
      <c r="U87" s="39"/>
      <c r="V87" s="39"/>
      <c r="W87" s="39"/>
    </row>
    <row r="88" spans="2:23" ht="54.75" customHeight="1" x14ac:dyDescent="0.25">
      <c r="B88" s="58" t="s">
        <v>44</v>
      </c>
      <c r="C88" s="58"/>
      <c r="D88" s="58"/>
      <c r="E88" s="58"/>
      <c r="F88" s="58"/>
      <c r="G88" s="59">
        <v>10690.57</v>
      </c>
      <c r="H88" s="60" t="s">
        <v>45</v>
      </c>
      <c r="I88" s="61">
        <v>201800010008207</v>
      </c>
      <c r="J88" s="62">
        <v>45292</v>
      </c>
      <c r="K88" s="62">
        <v>45323</v>
      </c>
      <c r="L88" s="63" t="s">
        <v>46</v>
      </c>
      <c r="M88" s="66" t="e">
        <f t="array" aca="1" ref="M88" ca="1">comentariocelula(G88)</f>
        <v>#NAME?</v>
      </c>
      <c r="N88" s="66"/>
      <c r="O88" s="66"/>
      <c r="P88" s="66"/>
      <c r="Q88" s="67"/>
      <c r="R88" s="39"/>
      <c r="S88" s="68"/>
      <c r="T88" s="39"/>
      <c r="U88" s="39"/>
      <c r="V88" s="39"/>
      <c r="W88" s="39"/>
    </row>
    <row r="89" spans="2:23" ht="54.75" customHeight="1" x14ac:dyDescent="0.25">
      <c r="B89" s="58" t="s">
        <v>44</v>
      </c>
      <c r="C89" s="58"/>
      <c r="D89" s="58"/>
      <c r="E89" s="58"/>
      <c r="F89" s="58"/>
      <c r="G89" s="59">
        <v>56931.27</v>
      </c>
      <c r="H89" s="60" t="s">
        <v>45</v>
      </c>
      <c r="I89" s="61">
        <v>201800010008207</v>
      </c>
      <c r="J89" s="62">
        <v>45323</v>
      </c>
      <c r="K89" s="62">
        <v>45323</v>
      </c>
      <c r="L89" s="63" t="s">
        <v>46</v>
      </c>
      <c r="M89" s="66" t="e">
        <f t="array" aca="1" ref="M89" ca="1">comentariocelula(G89)</f>
        <v>#NAME?</v>
      </c>
      <c r="N89" s="66"/>
      <c r="O89" s="66"/>
      <c r="P89" s="66"/>
      <c r="Q89" s="67"/>
      <c r="R89" s="39"/>
      <c r="S89" s="68"/>
      <c r="T89" s="39"/>
      <c r="U89" s="39"/>
      <c r="V89" s="39"/>
      <c r="W89" s="39"/>
    </row>
    <row r="90" spans="2:23" ht="54.75" customHeight="1" x14ac:dyDescent="0.25">
      <c r="B90" s="58" t="s">
        <v>44</v>
      </c>
      <c r="C90" s="58"/>
      <c r="D90" s="58"/>
      <c r="E90" s="58"/>
      <c r="F90" s="58"/>
      <c r="G90" s="59">
        <f>(57189.12-G91)</f>
        <v>51204.98</v>
      </c>
      <c r="H90" s="60" t="s">
        <v>45</v>
      </c>
      <c r="I90" s="61">
        <v>201800010008207</v>
      </c>
      <c r="J90" s="62">
        <v>45352</v>
      </c>
      <c r="K90" s="62">
        <v>45352</v>
      </c>
      <c r="L90" s="63" t="s">
        <v>46</v>
      </c>
      <c r="M90" s="66" t="e">
        <f t="array" aca="1" ref="M90" ca="1">comentariocelula(G90)</f>
        <v>#NAME?</v>
      </c>
      <c r="N90" s="66"/>
      <c r="O90" s="66"/>
      <c r="P90" s="66"/>
      <c r="Q90" s="67"/>
      <c r="R90" s="39"/>
      <c r="S90" s="68"/>
      <c r="T90" s="39"/>
      <c r="U90" s="39"/>
      <c r="V90" s="39"/>
      <c r="W90" s="39"/>
    </row>
    <row r="91" spans="2:23" ht="54.75" customHeight="1" x14ac:dyDescent="0.25">
      <c r="B91" s="58" t="s">
        <v>44</v>
      </c>
      <c r="C91" s="58"/>
      <c r="D91" s="58"/>
      <c r="E91" s="58"/>
      <c r="F91" s="58"/>
      <c r="G91" s="59">
        <v>5984.14</v>
      </c>
      <c r="H91" s="60" t="s">
        <v>45</v>
      </c>
      <c r="I91" s="61">
        <v>201800010008207</v>
      </c>
      <c r="J91" s="62">
        <v>45352</v>
      </c>
      <c r="K91" s="62">
        <v>45352</v>
      </c>
      <c r="L91" s="63" t="s">
        <v>46</v>
      </c>
      <c r="M91" s="66" t="e">
        <f t="array" aca="1" ref="M91" ca="1">comentariocelula(G91)</f>
        <v>#NAME?</v>
      </c>
      <c r="N91" s="66"/>
      <c r="O91" s="66"/>
      <c r="P91" s="66"/>
      <c r="Q91" s="67"/>
      <c r="R91" s="39"/>
      <c r="S91" s="68"/>
      <c r="T91" s="39"/>
      <c r="U91" s="39"/>
      <c r="V91" s="39"/>
      <c r="W91" s="39"/>
    </row>
    <row r="92" spans="2:23" ht="54.75" customHeight="1" x14ac:dyDescent="0.25">
      <c r="B92" s="58" t="s">
        <v>44</v>
      </c>
      <c r="C92" s="58"/>
      <c r="D92" s="58"/>
      <c r="E92" s="58"/>
      <c r="F92" s="58"/>
      <c r="G92" s="59">
        <v>57203.82</v>
      </c>
      <c r="H92" s="60" t="s">
        <v>45</v>
      </c>
      <c r="I92" s="61">
        <v>201800010008207</v>
      </c>
      <c r="J92" s="62">
        <v>45383</v>
      </c>
      <c r="K92" s="62">
        <v>45383</v>
      </c>
      <c r="L92" s="63" t="s">
        <v>46</v>
      </c>
      <c r="M92" s="66" t="e">
        <f t="array" aca="1" ref="M92" ca="1">comentariocelula(G92)</f>
        <v>#NAME?</v>
      </c>
      <c r="N92" s="66"/>
      <c r="O92" s="66"/>
      <c r="P92" s="66"/>
      <c r="Q92" s="67"/>
      <c r="R92" s="39"/>
      <c r="S92" s="68"/>
      <c r="T92" s="39"/>
      <c r="U92" s="39"/>
      <c r="V92" s="39"/>
      <c r="W92" s="39"/>
    </row>
    <row r="93" spans="2:23" ht="54.75" customHeight="1" x14ac:dyDescent="0.25">
      <c r="B93" s="58" t="s">
        <v>44</v>
      </c>
      <c r="C93" s="58"/>
      <c r="D93" s="58"/>
      <c r="E93" s="58"/>
      <c r="F93" s="58"/>
      <c r="G93" s="59">
        <v>58873.14</v>
      </c>
      <c r="H93" s="60" t="s">
        <v>45</v>
      </c>
      <c r="I93" s="61">
        <v>201800010008207</v>
      </c>
      <c r="J93" s="62">
        <v>45413</v>
      </c>
      <c r="K93" s="62">
        <v>45413</v>
      </c>
      <c r="L93" s="63" t="s">
        <v>46</v>
      </c>
      <c r="M93" s="66"/>
      <c r="N93" s="66"/>
      <c r="O93" s="66"/>
      <c r="P93" s="66"/>
      <c r="Q93" s="67"/>
      <c r="R93" s="39"/>
      <c r="S93" s="68"/>
      <c r="T93" s="39"/>
      <c r="U93" s="39"/>
      <c r="V93" s="39"/>
      <c r="W93" s="39"/>
    </row>
    <row r="94" spans="2:23" ht="51" customHeight="1" x14ac:dyDescent="0.25">
      <c r="B94" s="58" t="s">
        <v>47</v>
      </c>
      <c r="C94" s="58"/>
      <c r="D94" s="58"/>
      <c r="E94" s="58"/>
      <c r="F94" s="58"/>
      <c r="G94" s="59">
        <f>64237.8-2227.77</f>
        <v>62010.030000000006</v>
      </c>
      <c r="H94" s="60" t="s">
        <v>45</v>
      </c>
      <c r="I94" s="61">
        <v>201800010008207</v>
      </c>
      <c r="J94" s="62">
        <v>45444</v>
      </c>
      <c r="K94" s="62">
        <v>45444</v>
      </c>
      <c r="L94" s="63" t="s">
        <v>46</v>
      </c>
      <c r="M94" s="66" t="e">
        <f t="array" aca="1" ref="M94" ca="1">comentariocelula(G94)</f>
        <v>#NAME?</v>
      </c>
      <c r="N94" s="66"/>
      <c r="O94" s="66"/>
      <c r="P94" s="66"/>
      <c r="Q94" s="67"/>
      <c r="R94" s="39"/>
      <c r="S94" s="68"/>
      <c r="T94" s="39"/>
      <c r="U94" s="39"/>
      <c r="V94" s="39"/>
      <c r="W94" s="39"/>
    </row>
    <row r="95" spans="2:23" ht="51" customHeight="1" x14ac:dyDescent="0.25">
      <c r="B95" s="58" t="s">
        <v>47</v>
      </c>
      <c r="C95" s="58"/>
      <c r="D95" s="58"/>
      <c r="E95" s="58"/>
      <c r="F95" s="58"/>
      <c r="G95" s="59">
        <f>2227.77+64039.88</f>
        <v>66267.649999999994</v>
      </c>
      <c r="H95" s="60" t="s">
        <v>45</v>
      </c>
      <c r="I95" s="61">
        <v>201800010008207</v>
      </c>
      <c r="J95" s="62">
        <v>45474</v>
      </c>
      <c r="K95" s="62">
        <v>45474</v>
      </c>
      <c r="L95" s="63" t="s">
        <v>46</v>
      </c>
      <c r="M95" s="66" t="e">
        <f t="array" aca="1" ref="M95" ca="1">comentariocelula(G95)</f>
        <v>#NAME?</v>
      </c>
      <c r="N95" s="66"/>
      <c r="O95" s="66"/>
      <c r="P95" s="66"/>
      <c r="Q95" s="67"/>
      <c r="R95" s="39"/>
      <c r="S95" s="68"/>
      <c r="T95" s="39"/>
      <c r="U95" s="39"/>
      <c r="V95" s="39"/>
      <c r="W95" s="39"/>
    </row>
    <row r="96" spans="2:23" ht="51" customHeight="1" x14ac:dyDescent="0.25">
      <c r="B96" s="58" t="s">
        <v>44</v>
      </c>
      <c r="C96" s="58"/>
      <c r="D96" s="58"/>
      <c r="E96" s="58"/>
      <c r="F96" s="58"/>
      <c r="G96" s="69">
        <f>67957.78</f>
        <v>67957.78</v>
      </c>
      <c r="H96" s="60" t="s">
        <v>45</v>
      </c>
      <c r="I96" s="61">
        <v>201800010008207</v>
      </c>
      <c r="J96" s="62">
        <v>45505</v>
      </c>
      <c r="K96" s="62">
        <v>45505</v>
      </c>
      <c r="L96" s="63" t="s">
        <v>46</v>
      </c>
      <c r="M96" s="66" t="e">
        <f t="array" aca="1" ref="M96" ca="1">comentariocelula(G96)</f>
        <v>#NAME?</v>
      </c>
      <c r="N96" s="66"/>
      <c r="O96" s="66"/>
      <c r="P96" s="66"/>
      <c r="Q96" s="67"/>
      <c r="R96" s="39"/>
      <c r="S96" s="68"/>
      <c r="T96" s="39"/>
      <c r="U96" s="39"/>
      <c r="V96" s="39"/>
      <c r="W96" s="39"/>
    </row>
    <row r="97" spans="2:23" ht="51" customHeight="1" x14ac:dyDescent="0.25">
      <c r="B97" s="58" t="s">
        <v>44</v>
      </c>
      <c r="C97" s="58"/>
      <c r="D97" s="58"/>
      <c r="E97" s="58"/>
      <c r="F97" s="58"/>
      <c r="G97" s="69">
        <v>59841.320000000298</v>
      </c>
      <c r="H97" s="60" t="s">
        <v>45</v>
      </c>
      <c r="I97" s="61">
        <v>201800010008207</v>
      </c>
      <c r="J97" s="62">
        <v>45536</v>
      </c>
      <c r="K97" s="62">
        <v>45536</v>
      </c>
      <c r="L97" s="63" t="s">
        <v>46</v>
      </c>
      <c r="M97" s="66" t="e">
        <f t="array" aca="1" ref="M97" ca="1">comentariocelula(G97)</f>
        <v>#NAME?</v>
      </c>
      <c r="N97" s="66"/>
      <c r="O97" s="66"/>
      <c r="P97" s="66"/>
      <c r="Q97" s="67"/>
      <c r="R97" s="39"/>
      <c r="S97" s="68"/>
      <c r="T97" s="39"/>
      <c r="U97" s="39"/>
      <c r="V97" s="39"/>
      <c r="W97" s="39"/>
    </row>
    <row r="98" spans="2:23" ht="51" customHeight="1" x14ac:dyDescent="0.25">
      <c r="B98" s="58" t="s">
        <v>44</v>
      </c>
      <c r="C98" s="58"/>
      <c r="D98" s="58"/>
      <c r="E98" s="58"/>
      <c r="F98" s="58"/>
      <c r="G98" s="59">
        <v>0</v>
      </c>
      <c r="H98" s="60" t="s">
        <v>45</v>
      </c>
      <c r="I98" s="61">
        <v>201800010008207</v>
      </c>
      <c r="J98" s="62">
        <v>45566</v>
      </c>
      <c r="K98" s="62">
        <v>45566</v>
      </c>
      <c r="L98" s="63" t="s">
        <v>46</v>
      </c>
      <c r="M98" s="66" t="e">
        <f t="array" aca="1" ref="M98" ca="1">comentariocelula(G98)</f>
        <v>#NAME?</v>
      </c>
      <c r="N98" s="66"/>
      <c r="O98" s="66"/>
      <c r="P98" s="66"/>
      <c r="Q98" s="67"/>
      <c r="R98" s="39"/>
      <c r="S98" s="68"/>
      <c r="T98" s="39"/>
      <c r="U98" s="39"/>
      <c r="V98" s="39"/>
      <c r="W98" s="39"/>
    </row>
    <row r="99" spans="2:23" ht="51" customHeight="1" x14ac:dyDescent="0.25">
      <c r="B99" s="58" t="s">
        <v>44</v>
      </c>
      <c r="C99" s="58"/>
      <c r="D99" s="58"/>
      <c r="E99" s="58"/>
      <c r="F99" s="58"/>
      <c r="G99" s="59">
        <v>0</v>
      </c>
      <c r="H99" s="60" t="s">
        <v>45</v>
      </c>
      <c r="I99" s="61">
        <v>201800010008207</v>
      </c>
      <c r="J99" s="62">
        <v>45597</v>
      </c>
      <c r="K99" s="62">
        <v>45597</v>
      </c>
      <c r="L99" s="63" t="s">
        <v>46</v>
      </c>
      <c r="M99" s="66" t="e">
        <f t="array" aca="1" ref="M99" ca="1">comentariocelula(G99)</f>
        <v>#NAME?</v>
      </c>
      <c r="N99" s="66"/>
      <c r="O99" s="66"/>
      <c r="P99" s="66"/>
      <c r="Q99" s="67"/>
      <c r="R99" s="39"/>
      <c r="S99" s="68"/>
      <c r="T99" s="39"/>
      <c r="U99" s="39"/>
      <c r="V99" s="39"/>
      <c r="W99" s="39"/>
    </row>
    <row r="100" spans="2:23" ht="54.75" customHeight="1" x14ac:dyDescent="0.25">
      <c r="B100" s="58" t="s">
        <v>48</v>
      </c>
      <c r="C100" s="58"/>
      <c r="D100" s="58"/>
      <c r="E100" s="58"/>
      <c r="F100" s="58"/>
      <c r="G100" s="59">
        <v>0</v>
      </c>
      <c r="H100" s="60" t="s">
        <v>45</v>
      </c>
      <c r="I100" s="61">
        <v>201800010008207</v>
      </c>
      <c r="J100" s="62">
        <v>45627</v>
      </c>
      <c r="K100" s="62">
        <v>45627</v>
      </c>
      <c r="L100" s="63" t="s">
        <v>46</v>
      </c>
      <c r="M100" s="66" t="e">
        <f t="array" aca="1" ref="M100" ca="1">comentariocelula(G100)</f>
        <v>#NAME?</v>
      </c>
      <c r="N100" s="66"/>
      <c r="O100" s="66"/>
      <c r="P100" s="66"/>
      <c r="Q100" s="67"/>
      <c r="R100" s="39"/>
      <c r="S100" s="68"/>
      <c r="T100" s="39"/>
      <c r="U100" s="39"/>
      <c r="V100" s="39"/>
      <c r="W100" s="39"/>
    </row>
    <row r="101" spans="2:23" ht="54.75" customHeight="1" x14ac:dyDescent="0.25">
      <c r="B101" s="58" t="s">
        <v>49</v>
      </c>
      <c r="C101" s="58"/>
      <c r="D101" s="58"/>
      <c r="E101" s="58"/>
      <c r="F101" s="58"/>
      <c r="G101" s="59">
        <v>23010.58</v>
      </c>
      <c r="H101" s="60" t="s">
        <v>45</v>
      </c>
      <c r="I101" s="61">
        <v>201800010008207</v>
      </c>
      <c r="J101" s="62">
        <v>45292</v>
      </c>
      <c r="K101" s="62">
        <v>45292</v>
      </c>
      <c r="L101" s="63" t="s">
        <v>46</v>
      </c>
      <c r="M101" s="66" t="e">
        <f t="array" aca="1" ref="M101" ca="1">comentariocelula(G101)</f>
        <v>#NAME?</v>
      </c>
      <c r="N101" s="66"/>
      <c r="O101" s="66"/>
      <c r="P101" s="66"/>
      <c r="Q101" s="67"/>
      <c r="R101" s="39"/>
      <c r="S101" s="68"/>
      <c r="T101" s="39"/>
      <c r="U101" s="39"/>
      <c r="V101" s="39"/>
      <c r="W101" s="39"/>
    </row>
    <row r="102" spans="2:23" ht="54.75" customHeight="1" x14ac:dyDescent="0.25">
      <c r="B102" s="58" t="s">
        <v>49</v>
      </c>
      <c r="C102" s="58"/>
      <c r="D102" s="58"/>
      <c r="E102" s="58"/>
      <c r="F102" s="58"/>
      <c r="G102" s="59">
        <v>23010.58</v>
      </c>
      <c r="H102" s="60" t="s">
        <v>45</v>
      </c>
      <c r="I102" s="61">
        <v>201800010008207</v>
      </c>
      <c r="J102" s="62">
        <v>45323</v>
      </c>
      <c r="K102" s="62">
        <v>45323</v>
      </c>
      <c r="L102" s="63" t="s">
        <v>46</v>
      </c>
      <c r="M102" s="66" t="e">
        <f t="array" aca="1" ref="M102" ca="1">comentariocelula(G102)</f>
        <v>#NAME?</v>
      </c>
      <c r="N102" s="66"/>
      <c r="O102" s="66"/>
      <c r="P102" s="66"/>
      <c r="Q102" s="67"/>
      <c r="R102" s="39"/>
      <c r="S102" s="68"/>
      <c r="T102" s="39"/>
      <c r="U102" s="39"/>
      <c r="V102" s="39"/>
      <c r="W102" s="39"/>
    </row>
    <row r="103" spans="2:23" ht="54.75" customHeight="1" x14ac:dyDescent="0.25">
      <c r="B103" s="58" t="s">
        <v>49</v>
      </c>
      <c r="C103" s="58"/>
      <c r="D103" s="58"/>
      <c r="E103" s="58"/>
      <c r="F103" s="58"/>
      <c r="G103" s="59">
        <f>(50751.31)</f>
        <v>50751.31</v>
      </c>
      <c r="H103" s="60" t="s">
        <v>45</v>
      </c>
      <c r="I103" s="61">
        <v>201800010008207</v>
      </c>
      <c r="J103" s="62">
        <v>45352</v>
      </c>
      <c r="K103" s="62">
        <v>45352</v>
      </c>
      <c r="L103" s="63" t="s">
        <v>46</v>
      </c>
      <c r="M103" s="66" t="e">
        <f t="array" aca="1" ref="M103" ca="1">comentariocelula(G103)</f>
        <v>#NAME?</v>
      </c>
      <c r="N103" s="66"/>
      <c r="O103" s="66"/>
      <c r="P103" s="66"/>
      <c r="Q103" s="67"/>
      <c r="R103" s="39"/>
      <c r="S103" s="68"/>
      <c r="T103" s="39"/>
      <c r="U103" s="39"/>
      <c r="V103" s="39"/>
      <c r="W103" s="39"/>
    </row>
    <row r="104" spans="2:23" ht="54.75" customHeight="1" x14ac:dyDescent="0.25">
      <c r="B104" s="58" t="s">
        <v>49</v>
      </c>
      <c r="C104" s="58"/>
      <c r="D104" s="58"/>
      <c r="E104" s="58"/>
      <c r="F104" s="58"/>
      <c r="G104" s="59">
        <v>52229.51</v>
      </c>
      <c r="H104" s="60" t="s">
        <v>45</v>
      </c>
      <c r="I104" s="61">
        <v>201800010008207</v>
      </c>
      <c r="J104" s="62">
        <v>45383</v>
      </c>
      <c r="K104" s="62">
        <v>45383</v>
      </c>
      <c r="L104" s="63" t="s">
        <v>46</v>
      </c>
      <c r="M104" s="66" t="e">
        <f t="array" aca="1" ref="M104" ca="1">comentariocelula(G104)</f>
        <v>#NAME?</v>
      </c>
      <c r="N104" s="66"/>
      <c r="O104" s="66"/>
      <c r="P104" s="66"/>
      <c r="Q104" s="67"/>
      <c r="R104" s="39"/>
      <c r="S104" s="68"/>
      <c r="T104" s="39"/>
      <c r="U104" s="39"/>
      <c r="V104" s="39"/>
      <c r="W104" s="39"/>
    </row>
    <row r="105" spans="2:23" ht="54.75" customHeight="1" x14ac:dyDescent="0.25">
      <c r="B105" s="58" t="s">
        <v>49</v>
      </c>
      <c r="C105" s="58"/>
      <c r="D105" s="58"/>
      <c r="E105" s="58"/>
      <c r="F105" s="58"/>
      <c r="G105" s="59">
        <v>50800.6</v>
      </c>
      <c r="H105" s="60" t="s">
        <v>45</v>
      </c>
      <c r="I105" s="61">
        <v>201800010008207</v>
      </c>
      <c r="J105" s="62">
        <v>45413</v>
      </c>
      <c r="K105" s="62">
        <v>45413</v>
      </c>
      <c r="L105" s="63" t="s">
        <v>46</v>
      </c>
      <c r="M105" s="66"/>
      <c r="N105" s="66"/>
      <c r="O105" s="66"/>
      <c r="P105" s="66"/>
      <c r="Q105" s="67"/>
      <c r="R105" s="39"/>
      <c r="S105" s="68"/>
      <c r="T105" s="39"/>
      <c r="U105" s="39"/>
      <c r="V105" s="39"/>
      <c r="W105" s="39"/>
    </row>
    <row r="106" spans="2:23" ht="51" customHeight="1" x14ac:dyDescent="0.25">
      <c r="B106" s="58" t="s">
        <v>49</v>
      </c>
      <c r="C106" s="58"/>
      <c r="D106" s="58"/>
      <c r="E106" s="58"/>
      <c r="F106" s="58"/>
      <c r="G106" s="59">
        <v>121211.87</v>
      </c>
      <c r="H106" s="60" t="s">
        <v>45</v>
      </c>
      <c r="I106" s="61">
        <v>201800010008207</v>
      </c>
      <c r="J106" s="62">
        <v>45444</v>
      </c>
      <c r="K106" s="62">
        <v>45444</v>
      </c>
      <c r="L106" s="63" t="s">
        <v>46</v>
      </c>
      <c r="M106" s="66" t="e">
        <f t="array" aca="1" ref="M106" ca="1">comentariocelula(G106)</f>
        <v>#NAME?</v>
      </c>
      <c r="N106" s="66"/>
      <c r="O106" s="66"/>
      <c r="P106" s="66"/>
      <c r="Q106" s="67"/>
      <c r="R106" s="39"/>
      <c r="S106" s="68"/>
      <c r="T106" s="39"/>
      <c r="U106" s="39"/>
      <c r="V106" s="39"/>
      <c r="W106" s="39"/>
    </row>
    <row r="107" spans="2:23" ht="51" customHeight="1" x14ac:dyDescent="0.25">
      <c r="B107" s="58" t="s">
        <v>49</v>
      </c>
      <c r="C107" s="58"/>
      <c r="D107" s="58"/>
      <c r="E107" s="58"/>
      <c r="F107" s="58"/>
      <c r="G107" s="59">
        <v>99038.95</v>
      </c>
      <c r="H107" s="60" t="s">
        <v>45</v>
      </c>
      <c r="I107" s="61">
        <v>201800010008207</v>
      </c>
      <c r="J107" s="62">
        <v>45474</v>
      </c>
      <c r="K107" s="62">
        <v>45474</v>
      </c>
      <c r="L107" s="63" t="s">
        <v>46</v>
      </c>
      <c r="M107" s="66" t="e">
        <f t="array" aca="1" ref="M107" ca="1">comentariocelula(G107)</f>
        <v>#NAME?</v>
      </c>
      <c r="N107" s="66"/>
      <c r="O107" s="66"/>
      <c r="P107" s="66"/>
      <c r="Q107" s="67"/>
      <c r="R107" s="39"/>
      <c r="S107" s="68"/>
      <c r="T107" s="39"/>
      <c r="U107" s="39"/>
      <c r="V107" s="39"/>
      <c r="W107" s="39"/>
    </row>
    <row r="108" spans="2:23" ht="51" customHeight="1" x14ac:dyDescent="0.25">
      <c r="B108" s="58" t="s">
        <v>49</v>
      </c>
      <c r="C108" s="58"/>
      <c r="D108" s="58"/>
      <c r="E108" s="58"/>
      <c r="F108" s="58"/>
      <c r="G108" s="59">
        <v>114855.65</v>
      </c>
      <c r="H108" s="60" t="s">
        <v>45</v>
      </c>
      <c r="I108" s="61">
        <v>201800010008207</v>
      </c>
      <c r="J108" s="62">
        <v>45505</v>
      </c>
      <c r="K108" s="62">
        <v>45505</v>
      </c>
      <c r="L108" s="63" t="s">
        <v>46</v>
      </c>
      <c r="M108" s="66" t="e">
        <f t="array" aca="1" ref="M108" ca="1">comentariocelula(G108)</f>
        <v>#NAME?</v>
      </c>
      <c r="N108" s="66"/>
      <c r="O108" s="66"/>
      <c r="P108" s="66"/>
      <c r="Q108" s="67"/>
      <c r="R108" s="39"/>
      <c r="S108" s="68"/>
      <c r="T108" s="39"/>
      <c r="U108" s="39"/>
      <c r="V108" s="39"/>
      <c r="W108" s="39"/>
    </row>
    <row r="109" spans="2:23" ht="51" customHeight="1" x14ac:dyDescent="0.25">
      <c r="B109" s="58" t="s">
        <v>50</v>
      </c>
      <c r="C109" s="58"/>
      <c r="D109" s="58"/>
      <c r="E109" s="58"/>
      <c r="F109" s="58"/>
      <c r="G109" s="69">
        <v>165954.9</v>
      </c>
      <c r="H109" s="60" t="s">
        <v>45</v>
      </c>
      <c r="I109" s="61">
        <v>201800010008207</v>
      </c>
      <c r="J109" s="62">
        <v>45536</v>
      </c>
      <c r="K109" s="62">
        <v>45536</v>
      </c>
      <c r="L109" s="63" t="s">
        <v>46</v>
      </c>
      <c r="M109" s="66" t="e">
        <f t="array" aca="1" ref="M109" ca="1">comentariocelula(G109)</f>
        <v>#NAME?</v>
      </c>
      <c r="N109" s="66"/>
      <c r="O109" s="66"/>
      <c r="P109" s="66"/>
      <c r="Q109" s="67"/>
      <c r="R109" s="39"/>
      <c r="S109" s="68"/>
      <c r="T109" s="39"/>
      <c r="U109" s="39"/>
      <c r="V109" s="39"/>
      <c r="W109" s="39"/>
    </row>
    <row r="110" spans="2:23" ht="51" customHeight="1" x14ac:dyDescent="0.25">
      <c r="B110" s="58" t="s">
        <v>49</v>
      </c>
      <c r="C110" s="58"/>
      <c r="D110" s="58"/>
      <c r="E110" s="58"/>
      <c r="F110" s="58"/>
      <c r="G110" s="59" t="s">
        <v>51</v>
      </c>
      <c r="H110" s="60" t="s">
        <v>45</v>
      </c>
      <c r="I110" s="61">
        <v>201800010008207</v>
      </c>
      <c r="J110" s="62">
        <v>45566</v>
      </c>
      <c r="K110" s="62">
        <v>45566</v>
      </c>
      <c r="L110" s="63" t="s">
        <v>46</v>
      </c>
      <c r="M110" s="66" t="e">
        <f t="array" aca="1" ref="M110" ca="1">comentariocelula(G110)</f>
        <v>#NAME?</v>
      </c>
      <c r="N110" s="66"/>
      <c r="O110" s="66"/>
      <c r="P110" s="66"/>
      <c r="Q110" s="67"/>
      <c r="R110" s="39"/>
      <c r="S110" s="68"/>
      <c r="T110" s="39"/>
      <c r="U110" s="39"/>
      <c r="V110" s="39"/>
      <c r="W110" s="39"/>
    </row>
    <row r="111" spans="2:23" ht="51" customHeight="1" x14ac:dyDescent="0.25">
      <c r="B111" s="58" t="s">
        <v>49</v>
      </c>
      <c r="C111" s="58"/>
      <c r="D111" s="58"/>
      <c r="E111" s="58"/>
      <c r="F111" s="58"/>
      <c r="G111" s="59" t="s">
        <v>51</v>
      </c>
      <c r="H111" s="60" t="s">
        <v>45</v>
      </c>
      <c r="I111" s="61">
        <v>201800010008207</v>
      </c>
      <c r="J111" s="62">
        <v>45597</v>
      </c>
      <c r="K111" s="62">
        <v>45597</v>
      </c>
      <c r="L111" s="63" t="s">
        <v>46</v>
      </c>
      <c r="M111" s="66" t="e">
        <f t="array" aca="1" ref="M111" ca="1">comentariocelula(G111)</f>
        <v>#NAME?</v>
      </c>
      <c r="N111" s="66"/>
      <c r="O111" s="66"/>
      <c r="P111" s="66"/>
      <c r="Q111" s="67"/>
      <c r="R111" s="39"/>
      <c r="S111" s="68"/>
      <c r="T111" s="39"/>
      <c r="U111" s="39"/>
      <c r="V111" s="39"/>
      <c r="W111" s="39"/>
    </row>
    <row r="112" spans="2:23" ht="51" customHeight="1" x14ac:dyDescent="0.25">
      <c r="B112" s="58" t="s">
        <v>49</v>
      </c>
      <c r="C112" s="58"/>
      <c r="D112" s="58"/>
      <c r="E112" s="58"/>
      <c r="F112" s="58"/>
      <c r="G112" s="59" t="s">
        <v>51</v>
      </c>
      <c r="H112" s="60" t="s">
        <v>45</v>
      </c>
      <c r="I112" s="61">
        <v>201800010008207</v>
      </c>
      <c r="J112" s="62">
        <v>45627</v>
      </c>
      <c r="K112" s="62">
        <v>45627</v>
      </c>
      <c r="L112" s="63" t="s">
        <v>46</v>
      </c>
      <c r="M112" s="66" t="e">
        <f t="array" aca="1" ref="M112" ca="1">comentariocelula(G112)</f>
        <v>#NAME?</v>
      </c>
      <c r="N112" s="66"/>
      <c r="O112" s="66"/>
      <c r="P112" s="66"/>
      <c r="Q112" s="67"/>
      <c r="R112" s="39"/>
      <c r="S112" s="68"/>
      <c r="T112" s="39"/>
      <c r="U112" s="39"/>
      <c r="V112" s="39"/>
      <c r="W112" s="39"/>
    </row>
    <row r="113" spans="2:23" ht="54.75" customHeight="1" x14ac:dyDescent="0.25">
      <c r="B113" s="58" t="s">
        <v>49</v>
      </c>
      <c r="C113" s="58"/>
      <c r="D113" s="58"/>
      <c r="E113" s="58"/>
      <c r="F113" s="58"/>
      <c r="G113" s="59"/>
      <c r="H113" s="60" t="s">
        <v>45</v>
      </c>
      <c r="I113" s="61">
        <v>201800010008207</v>
      </c>
      <c r="J113" s="62">
        <v>45444</v>
      </c>
      <c r="K113" s="62">
        <v>45444</v>
      </c>
      <c r="L113" s="63" t="s">
        <v>46</v>
      </c>
      <c r="M113" s="70"/>
      <c r="N113" s="70"/>
      <c r="O113" s="70"/>
      <c r="P113" s="70"/>
      <c r="Q113" s="67"/>
      <c r="R113" s="39"/>
      <c r="S113" s="68"/>
      <c r="T113" s="39"/>
      <c r="U113" s="39"/>
      <c r="V113" s="39"/>
      <c r="W113" s="39"/>
    </row>
    <row r="114" spans="2:23" ht="54.75" customHeight="1" x14ac:dyDescent="0.25">
      <c r="B114" s="58" t="s">
        <v>52</v>
      </c>
      <c r="C114" s="58"/>
      <c r="D114" s="58"/>
      <c r="E114" s="58"/>
      <c r="F114" s="58"/>
      <c r="G114" s="59">
        <f>20211.31+314776.52+379.06+7435.73</f>
        <v>342802.62</v>
      </c>
      <c r="H114" s="60" t="s">
        <v>53</v>
      </c>
      <c r="I114" s="61">
        <v>201800010008207</v>
      </c>
      <c r="J114" s="62">
        <v>45292</v>
      </c>
      <c r="K114" s="62">
        <v>45292</v>
      </c>
      <c r="L114" s="63" t="s">
        <v>46</v>
      </c>
      <c r="M114" s="66" t="e">
        <f t="array" aca="1" ref="M114" ca="1">comentariocelula(G114)</f>
        <v>#NAME?</v>
      </c>
      <c r="N114" s="66"/>
      <c r="O114" s="66"/>
      <c r="P114" s="66"/>
      <c r="Q114" s="67"/>
      <c r="R114" s="39"/>
      <c r="S114" s="68"/>
      <c r="T114" s="39"/>
      <c r="U114" s="39"/>
      <c r="V114" s="39"/>
      <c r="W114" s="39"/>
    </row>
    <row r="115" spans="2:23" ht="54.75" customHeight="1" x14ac:dyDescent="0.25">
      <c r="B115" s="58" t="s">
        <v>52</v>
      </c>
      <c r="C115" s="58"/>
      <c r="D115" s="58"/>
      <c r="E115" s="58"/>
      <c r="F115" s="58"/>
      <c r="G115" s="59">
        <f>265090.62+6085.95</f>
        <v>271176.57</v>
      </c>
      <c r="H115" s="60" t="s">
        <v>53</v>
      </c>
      <c r="I115" s="61">
        <v>201800010008207</v>
      </c>
      <c r="J115" s="62">
        <v>45323</v>
      </c>
      <c r="K115" s="62">
        <v>45323</v>
      </c>
      <c r="L115" s="63" t="s">
        <v>46</v>
      </c>
      <c r="M115" s="66" t="e">
        <f t="array" aca="1" ref="M115" ca="1">comentariocelula(G115)</f>
        <v>#NAME?</v>
      </c>
      <c r="N115" s="66"/>
      <c r="O115" s="66"/>
      <c r="P115" s="66"/>
      <c r="Q115" s="67"/>
      <c r="R115" s="39"/>
      <c r="S115" s="68"/>
      <c r="T115" s="39"/>
      <c r="U115" s="39"/>
      <c r="V115" s="39"/>
      <c r="W115" s="39"/>
    </row>
    <row r="116" spans="2:23" ht="54.75" customHeight="1" x14ac:dyDescent="0.25">
      <c r="B116" s="58" t="s">
        <v>52</v>
      </c>
      <c r="C116" s="58"/>
      <c r="D116" s="58"/>
      <c r="E116" s="58"/>
      <c r="F116" s="58"/>
      <c r="G116" s="59">
        <f>(250918.8+5877.04)</f>
        <v>256795.84</v>
      </c>
      <c r="H116" s="60" t="s">
        <v>53</v>
      </c>
      <c r="I116" s="61">
        <v>201800010008207</v>
      </c>
      <c r="J116" s="62">
        <v>45352</v>
      </c>
      <c r="K116" s="62">
        <v>45352</v>
      </c>
      <c r="L116" s="63" t="s">
        <v>46</v>
      </c>
      <c r="M116" s="66" t="e">
        <f t="array" aca="1" ref="M116" ca="1">comentariocelula(G116)</f>
        <v>#NAME?</v>
      </c>
      <c r="N116" s="66"/>
      <c r="O116" s="66"/>
      <c r="P116" s="66"/>
      <c r="Q116" s="67"/>
      <c r="R116" s="39"/>
      <c r="S116" s="68"/>
      <c r="T116" s="39"/>
      <c r="U116" s="39"/>
      <c r="V116" s="39"/>
      <c r="W116" s="39"/>
    </row>
    <row r="117" spans="2:23" ht="54.75" customHeight="1" x14ac:dyDescent="0.25">
      <c r="B117" s="58" t="s">
        <v>52</v>
      </c>
      <c r="C117" s="58"/>
      <c r="D117" s="58"/>
      <c r="E117" s="58"/>
      <c r="F117" s="58"/>
      <c r="G117" s="59">
        <v>0</v>
      </c>
      <c r="H117" s="60" t="s">
        <v>53</v>
      </c>
      <c r="I117" s="61">
        <v>201800010008207</v>
      </c>
      <c r="J117" s="62">
        <v>45352</v>
      </c>
      <c r="K117" s="62">
        <v>45352</v>
      </c>
      <c r="L117" s="63" t="s">
        <v>46</v>
      </c>
      <c r="M117" s="66" t="e">
        <f t="array" aca="1" ref="M117" ca="1">comentariocelula(G117)</f>
        <v>#NAME?</v>
      </c>
      <c r="N117" s="66"/>
      <c r="O117" s="66"/>
      <c r="P117" s="66"/>
      <c r="Q117" s="67"/>
      <c r="R117" s="39"/>
      <c r="S117" s="68"/>
      <c r="T117" s="39"/>
      <c r="U117" s="39"/>
      <c r="V117" s="39"/>
      <c r="W117" s="39"/>
    </row>
    <row r="118" spans="2:23" ht="54.75" customHeight="1" x14ac:dyDescent="0.25">
      <c r="B118" s="58" t="s">
        <v>52</v>
      </c>
      <c r="C118" s="58"/>
      <c r="D118" s="58"/>
      <c r="E118" s="58"/>
      <c r="F118" s="58"/>
      <c r="G118" s="59">
        <v>267139.45</v>
      </c>
      <c r="H118" s="60" t="s">
        <v>53</v>
      </c>
      <c r="I118" s="61">
        <v>201800010008207</v>
      </c>
      <c r="J118" s="62">
        <v>45383</v>
      </c>
      <c r="K118" s="62">
        <v>45383</v>
      </c>
      <c r="L118" s="63" t="s">
        <v>46</v>
      </c>
      <c r="M118" s="66" t="e">
        <f t="array" aca="1" ref="M118" ca="1">comentariocelula(G118)</f>
        <v>#NAME?</v>
      </c>
      <c r="N118" s="66"/>
      <c r="O118" s="66"/>
      <c r="P118" s="66"/>
      <c r="Q118" s="67"/>
      <c r="R118" s="39"/>
      <c r="S118" s="68"/>
      <c r="T118" s="39"/>
      <c r="U118" s="39"/>
      <c r="V118" s="39"/>
      <c r="W118" s="39"/>
    </row>
    <row r="119" spans="2:23" ht="54.75" customHeight="1" x14ac:dyDescent="0.25">
      <c r="B119" s="58" t="s">
        <v>52</v>
      </c>
      <c r="C119" s="58"/>
      <c r="D119" s="58"/>
      <c r="E119" s="58"/>
      <c r="F119" s="58"/>
      <c r="G119" s="59">
        <v>302742.28999999998</v>
      </c>
      <c r="H119" s="60" t="s">
        <v>53</v>
      </c>
      <c r="I119" s="61">
        <v>201800010008207</v>
      </c>
      <c r="J119" s="62">
        <v>45413</v>
      </c>
      <c r="K119" s="62">
        <v>45413</v>
      </c>
      <c r="L119" s="63" t="s">
        <v>46</v>
      </c>
      <c r="M119" s="70"/>
      <c r="N119" s="70"/>
      <c r="O119" s="70"/>
      <c r="P119" s="70"/>
      <c r="Q119" s="67"/>
      <c r="R119" s="39"/>
      <c r="S119" s="68"/>
      <c r="T119" s="39"/>
      <c r="U119" s="39"/>
      <c r="V119" s="39"/>
      <c r="W119" s="39"/>
    </row>
    <row r="120" spans="2:23" ht="54.75" customHeight="1" x14ac:dyDescent="0.25">
      <c r="B120" s="58" t="s">
        <v>54</v>
      </c>
      <c r="C120" s="58"/>
      <c r="D120" s="58"/>
      <c r="E120" s="58"/>
      <c r="F120" s="58"/>
      <c r="G120" s="59">
        <f>258858.84+5968.78+11331.37+272.62</f>
        <v>276431.61</v>
      </c>
      <c r="H120" s="60" t="s">
        <v>53</v>
      </c>
      <c r="I120" s="61">
        <v>201800010008207</v>
      </c>
      <c r="J120" s="62">
        <v>45444</v>
      </c>
      <c r="K120" s="62">
        <v>45444</v>
      </c>
      <c r="L120" s="63" t="s">
        <v>46</v>
      </c>
      <c r="M120" s="66"/>
      <c r="N120" s="66"/>
      <c r="O120" s="66"/>
      <c r="P120" s="66"/>
      <c r="Q120" s="67"/>
      <c r="R120" s="39"/>
      <c r="S120" s="68"/>
      <c r="T120" s="39"/>
      <c r="U120" s="39"/>
      <c r="V120" s="39"/>
      <c r="W120" s="39"/>
    </row>
    <row r="121" spans="2:23" ht="51" customHeight="1" x14ac:dyDescent="0.25">
      <c r="B121" s="58" t="s">
        <v>54</v>
      </c>
      <c r="C121" s="58"/>
      <c r="D121" s="58"/>
      <c r="E121" s="58"/>
      <c r="F121" s="58"/>
      <c r="G121" s="59">
        <f>230208.72+5578.49+11255.13+252.49</f>
        <v>247294.83</v>
      </c>
      <c r="H121" s="60" t="s">
        <v>53</v>
      </c>
      <c r="I121" s="61">
        <v>201800010008207</v>
      </c>
      <c r="J121" s="62">
        <v>45474</v>
      </c>
      <c r="K121" s="62">
        <v>45474</v>
      </c>
      <c r="L121" s="63" t="s">
        <v>46</v>
      </c>
      <c r="M121" s="66" t="e">
        <f t="array" aca="1" ref="M121" ca="1">comentariocelula(G121)</f>
        <v>#NAME?</v>
      </c>
      <c r="N121" s="66"/>
      <c r="O121" s="66"/>
      <c r="P121" s="66"/>
      <c r="Q121" s="67"/>
      <c r="R121" s="39"/>
      <c r="S121" s="68"/>
      <c r="T121" s="39"/>
      <c r="U121" s="39"/>
      <c r="V121" s="39"/>
      <c r="W121" s="39"/>
    </row>
    <row r="122" spans="2:23" ht="51" customHeight="1" x14ac:dyDescent="0.25">
      <c r="B122" s="58" t="s">
        <v>52</v>
      </c>
      <c r="C122" s="58"/>
      <c r="D122" s="58"/>
      <c r="E122" s="58"/>
      <c r="F122" s="58"/>
      <c r="G122" s="71">
        <v>251433.35</v>
      </c>
      <c r="H122" s="60" t="s">
        <v>53</v>
      </c>
      <c r="I122" s="61">
        <v>201800010008207</v>
      </c>
      <c r="J122" s="62">
        <v>45505</v>
      </c>
      <c r="K122" s="62">
        <v>45505</v>
      </c>
      <c r="L122" s="63" t="s">
        <v>46</v>
      </c>
      <c r="M122" s="66" t="e">
        <f t="array" aca="1" ref="M122" ca="1">comentariocelula(G122)</f>
        <v>#NAME?</v>
      </c>
      <c r="N122" s="66"/>
      <c r="O122" s="66"/>
      <c r="P122" s="66"/>
      <c r="Q122" s="67"/>
      <c r="R122" s="39"/>
      <c r="S122" s="68"/>
      <c r="T122" s="39"/>
      <c r="U122" s="39"/>
      <c r="V122" s="39"/>
      <c r="W122" s="39"/>
    </row>
    <row r="123" spans="2:23" ht="51" customHeight="1" x14ac:dyDescent="0.25">
      <c r="B123" s="58" t="s">
        <v>52</v>
      </c>
      <c r="C123" s="58"/>
      <c r="D123" s="58"/>
      <c r="E123" s="58"/>
      <c r="F123" s="58"/>
      <c r="G123" s="72">
        <v>350000</v>
      </c>
      <c r="H123" s="60" t="s">
        <v>53</v>
      </c>
      <c r="I123" s="61">
        <v>201800010008207</v>
      </c>
      <c r="J123" s="62">
        <v>45536</v>
      </c>
      <c r="K123" s="62">
        <v>45536</v>
      </c>
      <c r="L123" s="63" t="s">
        <v>46</v>
      </c>
      <c r="M123" s="66" t="e">
        <f t="array" aca="1" ref="M123" ca="1">comentariocelula(G123)</f>
        <v>#NAME?</v>
      </c>
      <c r="N123" s="66"/>
      <c r="O123" s="66"/>
      <c r="P123" s="66"/>
      <c r="Q123" s="67"/>
      <c r="R123" s="39"/>
      <c r="S123" s="68"/>
      <c r="T123" s="39"/>
      <c r="U123" s="39"/>
      <c r="V123" s="39"/>
      <c r="W123" s="39"/>
    </row>
    <row r="124" spans="2:23" ht="51" customHeight="1" x14ac:dyDescent="0.25">
      <c r="B124" s="58" t="s">
        <v>52</v>
      </c>
      <c r="C124" s="58"/>
      <c r="D124" s="58"/>
      <c r="E124" s="58"/>
      <c r="F124" s="58"/>
      <c r="G124" s="59">
        <v>0</v>
      </c>
      <c r="H124" s="60" t="s">
        <v>53</v>
      </c>
      <c r="I124" s="61">
        <v>201800010008207</v>
      </c>
      <c r="J124" s="62">
        <v>45566</v>
      </c>
      <c r="K124" s="62">
        <v>45566</v>
      </c>
      <c r="L124" s="63" t="s">
        <v>46</v>
      </c>
      <c r="M124" s="66" t="e">
        <f t="array" aca="1" ref="M124" ca="1">comentariocelula(G124)</f>
        <v>#NAME?</v>
      </c>
      <c r="N124" s="66"/>
      <c r="O124" s="66"/>
      <c r="P124" s="66"/>
      <c r="Q124" s="67"/>
      <c r="R124" s="39"/>
      <c r="S124" s="68"/>
      <c r="T124" s="39"/>
      <c r="U124" s="39"/>
      <c r="V124" s="39"/>
      <c r="W124" s="39"/>
    </row>
    <row r="125" spans="2:23" ht="51" customHeight="1" x14ac:dyDescent="0.25">
      <c r="B125" s="58" t="s">
        <v>55</v>
      </c>
      <c r="C125" s="58"/>
      <c r="D125" s="58"/>
      <c r="E125" s="58"/>
      <c r="F125" s="58"/>
      <c r="G125" s="59">
        <v>0</v>
      </c>
      <c r="H125" s="60" t="s">
        <v>53</v>
      </c>
      <c r="I125" s="61">
        <v>201800010008207</v>
      </c>
      <c r="J125" s="62">
        <v>45597</v>
      </c>
      <c r="K125" s="62">
        <v>45597</v>
      </c>
      <c r="L125" s="63" t="s">
        <v>46</v>
      </c>
      <c r="M125" s="66" t="e">
        <f t="array" aca="1" ref="M125" ca="1">comentariocelula(G125)</f>
        <v>#NAME?</v>
      </c>
      <c r="N125" s="66"/>
      <c r="O125" s="66"/>
      <c r="P125" s="66"/>
      <c r="Q125" s="67"/>
      <c r="R125" s="39"/>
      <c r="S125" s="68"/>
      <c r="T125" s="39"/>
      <c r="U125" s="39"/>
      <c r="V125" s="39"/>
      <c r="W125" s="39"/>
    </row>
    <row r="126" spans="2:23" ht="58.5" customHeight="1" x14ac:dyDescent="0.25">
      <c r="B126" s="58" t="s">
        <v>55</v>
      </c>
      <c r="C126" s="58"/>
      <c r="D126" s="58"/>
      <c r="E126" s="58"/>
      <c r="F126" s="58"/>
      <c r="G126" s="59">
        <v>0</v>
      </c>
      <c r="H126" s="60" t="s">
        <v>53</v>
      </c>
      <c r="I126" s="61">
        <v>201800010008207</v>
      </c>
      <c r="J126" s="62">
        <v>45627</v>
      </c>
      <c r="K126" s="62">
        <v>45627</v>
      </c>
      <c r="L126" s="63" t="s">
        <v>46</v>
      </c>
      <c r="M126" s="66" t="e">
        <f t="array" aca="1" ref="M126" ca="1">comentariocelula(G126)</f>
        <v>#NAME?</v>
      </c>
      <c r="N126" s="66"/>
      <c r="O126" s="66"/>
      <c r="P126" s="66"/>
      <c r="Q126" s="67"/>
      <c r="R126" s="39"/>
      <c r="S126" s="68"/>
      <c r="T126" s="39"/>
      <c r="U126" s="39"/>
      <c r="V126" s="39"/>
      <c r="W126" s="39"/>
    </row>
    <row r="127" spans="2:23" ht="58.5" customHeight="1" x14ac:dyDescent="0.25">
      <c r="B127" s="58" t="s">
        <v>56</v>
      </c>
      <c r="C127" s="58"/>
      <c r="D127" s="58"/>
      <c r="E127" s="58"/>
      <c r="F127" s="58"/>
      <c r="G127" s="73">
        <v>40346.589999999997</v>
      </c>
      <c r="H127" s="60"/>
      <c r="I127" s="61"/>
      <c r="J127" s="74">
        <v>45444</v>
      </c>
      <c r="K127" s="74">
        <v>45444</v>
      </c>
      <c r="L127" s="63"/>
      <c r="M127" s="70"/>
      <c r="N127" s="70"/>
      <c r="O127" s="70"/>
      <c r="P127" s="70"/>
      <c r="Q127" s="67"/>
      <c r="R127" s="39"/>
      <c r="S127" s="68"/>
      <c r="T127" s="39"/>
      <c r="U127" s="39"/>
      <c r="V127" s="39"/>
      <c r="W127" s="39"/>
    </row>
    <row r="128" spans="2:23" ht="58.5" customHeight="1" x14ac:dyDescent="0.25">
      <c r="B128" s="58" t="s">
        <v>56</v>
      </c>
      <c r="C128" s="58"/>
      <c r="D128" s="58"/>
      <c r="E128" s="58"/>
      <c r="F128" s="58"/>
      <c r="G128" s="73">
        <v>62717.43</v>
      </c>
      <c r="H128" s="60"/>
      <c r="I128" s="61"/>
      <c r="J128" s="74">
        <v>45474</v>
      </c>
      <c r="K128" s="74">
        <v>45474</v>
      </c>
      <c r="L128" s="63"/>
      <c r="M128" s="70"/>
      <c r="N128" s="70"/>
      <c r="O128" s="70"/>
      <c r="P128" s="70"/>
      <c r="Q128" s="67"/>
      <c r="R128" s="39"/>
      <c r="S128" s="68"/>
      <c r="T128" s="39"/>
      <c r="U128" s="39"/>
      <c r="V128" s="39"/>
      <c r="W128" s="39"/>
    </row>
    <row r="129" spans="2:23" ht="58.5" customHeight="1" x14ac:dyDescent="0.25">
      <c r="B129" s="58" t="s">
        <v>57</v>
      </c>
      <c r="C129" s="58"/>
      <c r="D129" s="58"/>
      <c r="E129" s="58"/>
      <c r="F129" s="58"/>
      <c r="G129" s="75">
        <f>37396.27+19321.41</f>
        <v>56717.679999999993</v>
      </c>
      <c r="H129" s="60"/>
      <c r="I129" s="61">
        <v>202300010076146</v>
      </c>
      <c r="J129" s="76">
        <v>45536</v>
      </c>
      <c r="K129" s="76">
        <v>45536</v>
      </c>
      <c r="L129" s="77" t="s">
        <v>46</v>
      </c>
      <c r="M129" s="70"/>
      <c r="N129" s="70"/>
      <c r="O129" s="70"/>
      <c r="P129" s="70"/>
      <c r="Q129" s="67"/>
      <c r="R129" s="39"/>
      <c r="S129" s="68"/>
      <c r="T129" s="39"/>
      <c r="U129" s="39"/>
      <c r="V129" s="39"/>
      <c r="W129" s="39"/>
    </row>
    <row r="130" spans="2:23" ht="58.5" customHeight="1" x14ac:dyDescent="0.25">
      <c r="B130" s="58" t="s">
        <v>58</v>
      </c>
      <c r="C130" s="58"/>
      <c r="D130" s="58"/>
      <c r="E130" s="58"/>
      <c r="F130" s="58"/>
      <c r="G130" s="78">
        <v>300000</v>
      </c>
      <c r="H130" s="77"/>
      <c r="I130" s="79">
        <v>202300010065787</v>
      </c>
      <c r="J130" s="76">
        <v>45536</v>
      </c>
      <c r="K130" s="76">
        <v>45536</v>
      </c>
      <c r="L130" s="77" t="s">
        <v>46</v>
      </c>
      <c r="M130" s="70"/>
      <c r="N130" s="70"/>
      <c r="O130" s="70"/>
      <c r="P130" s="70"/>
      <c r="Q130" s="67"/>
      <c r="R130" s="39"/>
      <c r="S130" s="68"/>
      <c r="T130" s="39"/>
      <c r="U130" s="39"/>
      <c r="V130" s="39"/>
      <c r="W130" s="39"/>
    </row>
    <row r="131" spans="2:23" ht="54.75" customHeight="1" x14ac:dyDescent="0.25">
      <c r="B131" s="80" t="s">
        <v>59</v>
      </c>
      <c r="C131" s="80"/>
      <c r="D131" s="80"/>
      <c r="E131" s="80"/>
      <c r="F131" s="80"/>
      <c r="G131" s="81">
        <f>SUM(G87:G130)</f>
        <v>4273449.75</v>
      </c>
      <c r="H131" s="82"/>
      <c r="I131" s="82"/>
      <c r="J131" s="83"/>
      <c r="K131" s="83"/>
      <c r="L131" s="83"/>
      <c r="M131" s="39"/>
      <c r="N131" s="39"/>
      <c r="O131" s="39"/>
      <c r="P131" s="39"/>
      <c r="Q131" s="67"/>
      <c r="R131" s="39"/>
      <c r="S131" s="68"/>
      <c r="T131" s="39"/>
      <c r="U131" s="39"/>
      <c r="V131" s="39"/>
      <c r="W131" s="39"/>
    </row>
    <row r="132" spans="2:23" ht="54.75" customHeight="1" x14ac:dyDescent="0.25">
      <c r="B132" s="84" t="s">
        <v>60</v>
      </c>
      <c r="C132" s="84"/>
      <c r="D132" s="84"/>
      <c r="E132" s="84"/>
      <c r="F132" s="84"/>
      <c r="G132" s="84"/>
      <c r="H132" s="84"/>
      <c r="I132" s="84"/>
      <c r="J132" s="67"/>
      <c r="K132" s="67"/>
      <c r="L132" s="67"/>
      <c r="M132" s="39"/>
      <c r="N132" s="39"/>
      <c r="O132" s="39"/>
      <c r="P132" s="39"/>
      <c r="Q132" s="67"/>
      <c r="R132" s="39"/>
      <c r="S132" s="68"/>
      <c r="T132" s="39"/>
      <c r="U132" s="39"/>
      <c r="V132" s="39"/>
      <c r="W132" s="39"/>
    </row>
    <row r="133" spans="2:23" ht="54.75" customHeight="1" thickBot="1" x14ac:dyDescent="0.3">
      <c r="B133" s="67"/>
      <c r="C133" s="67"/>
      <c r="D133" s="67"/>
      <c r="E133" s="67"/>
      <c r="F133" s="67"/>
      <c r="G133" s="67"/>
      <c r="H133" s="67"/>
      <c r="I133" s="65"/>
      <c r="J133" s="67"/>
      <c r="K133" s="67"/>
      <c r="L133" s="67"/>
      <c r="M133" s="39"/>
      <c r="N133" s="39"/>
      <c r="O133" s="39"/>
      <c r="P133" s="39"/>
      <c r="Q133" s="67"/>
      <c r="R133" s="39"/>
      <c r="S133" s="68"/>
      <c r="T133" s="39"/>
      <c r="U133" s="39"/>
      <c r="V133" s="39"/>
      <c r="W133" s="39"/>
    </row>
    <row r="134" spans="2:23" ht="408.75" customHeight="1" thickBot="1" x14ac:dyDescent="0.3">
      <c r="B134" s="85" t="s">
        <v>61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39"/>
      <c r="N134" s="39"/>
      <c r="O134" s="39"/>
      <c r="P134" s="39"/>
      <c r="Q134" s="67"/>
      <c r="R134" s="39"/>
      <c r="S134" s="68"/>
      <c r="T134" s="39"/>
      <c r="U134" s="39"/>
      <c r="V134" s="39"/>
      <c r="W134" s="39"/>
    </row>
    <row r="135" spans="2:23" ht="54.75" customHeight="1" x14ac:dyDescent="0.25"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39"/>
      <c r="R135" s="39"/>
      <c r="S135" s="68"/>
      <c r="T135" s="39"/>
      <c r="U135" s="39"/>
      <c r="V135" s="39"/>
      <c r="W135" s="39"/>
    </row>
    <row r="136" spans="2:23" ht="54.75" customHeight="1" x14ac:dyDescent="0.25">
      <c r="B136" s="84" t="s">
        <v>62</v>
      </c>
      <c r="C136" s="84"/>
      <c r="D136" s="84"/>
      <c r="E136" s="84"/>
      <c r="F136" s="84"/>
      <c r="G136" s="84"/>
      <c r="H136" s="84"/>
      <c r="I136" s="84"/>
      <c r="J136" s="39"/>
      <c r="K136" s="39"/>
      <c r="L136" s="39"/>
      <c r="M136" s="39"/>
      <c r="N136" s="39"/>
      <c r="O136" s="39"/>
      <c r="P136" s="39"/>
      <c r="Q136" s="39"/>
      <c r="R136" s="39"/>
      <c r="S136" s="68"/>
      <c r="T136" s="39"/>
      <c r="U136" s="39"/>
      <c r="V136" s="39"/>
      <c r="W136" s="39"/>
    </row>
    <row r="137" spans="2:23" ht="54.75" customHeight="1" x14ac:dyDescent="0.25">
      <c r="B137" s="87"/>
      <c r="C137" s="87"/>
      <c r="D137" s="87"/>
      <c r="E137" s="39"/>
      <c r="F137" s="39"/>
      <c r="G137" s="39"/>
      <c r="H137" s="41"/>
      <c r="I137" s="41"/>
      <c r="J137" s="39"/>
      <c r="K137" s="39"/>
      <c r="L137" s="39"/>
      <c r="M137" s="39"/>
      <c r="N137" s="39"/>
      <c r="O137" s="39"/>
      <c r="P137" s="39"/>
      <c r="Q137" s="39"/>
      <c r="R137" s="39"/>
      <c r="S137" s="68"/>
      <c r="T137" s="39"/>
      <c r="U137" s="39"/>
      <c r="V137" s="39"/>
      <c r="W137" s="39"/>
    </row>
    <row r="138" spans="2:23" ht="54.75" customHeight="1" x14ac:dyDescent="0.25">
      <c r="B138" s="39"/>
      <c r="C138" s="39"/>
      <c r="D138" s="39"/>
      <c r="E138" s="39"/>
      <c r="F138" s="39"/>
      <c r="G138" s="39"/>
      <c r="H138" s="41"/>
      <c r="I138" s="41"/>
      <c r="J138" s="39"/>
      <c r="K138" s="39"/>
      <c r="L138" s="39"/>
      <c r="M138" s="39"/>
      <c r="N138" s="39"/>
      <c r="O138" s="39"/>
      <c r="P138" s="39"/>
      <c r="Q138" s="39"/>
      <c r="R138" s="39"/>
      <c r="S138" s="68"/>
      <c r="T138" s="39"/>
      <c r="U138" s="39"/>
      <c r="V138" s="39"/>
      <c r="W138" s="39"/>
    </row>
    <row r="139" spans="2:23" ht="54.75" customHeight="1" x14ac:dyDescent="0.25">
      <c r="B139" s="39"/>
      <c r="C139" s="39"/>
      <c r="D139" s="39"/>
      <c r="E139" s="88" t="s">
        <v>63</v>
      </c>
      <c r="F139" s="88"/>
      <c r="G139" s="88"/>
      <c r="J139" s="88" t="s">
        <v>64</v>
      </c>
      <c r="K139" s="88"/>
      <c r="L139" s="88"/>
      <c r="M139" s="88"/>
      <c r="N139" s="39"/>
      <c r="O139" s="39"/>
      <c r="P139" s="39"/>
      <c r="Q139" s="39"/>
      <c r="R139" s="39"/>
      <c r="S139" s="68"/>
      <c r="T139" s="39"/>
      <c r="U139" s="39"/>
      <c r="V139" s="39"/>
      <c r="W139" s="39"/>
    </row>
    <row r="140" spans="2:23" ht="54.75" customHeight="1" x14ac:dyDescent="0.25">
      <c r="B140" s="90"/>
      <c r="C140" s="90"/>
      <c r="D140" s="39"/>
      <c r="E140" s="88" t="s">
        <v>65</v>
      </c>
      <c r="F140" s="88"/>
      <c r="G140" s="88"/>
      <c r="J140" s="88" t="s">
        <v>66</v>
      </c>
      <c r="K140" s="88"/>
      <c r="L140" s="88"/>
      <c r="M140" s="88"/>
      <c r="N140" s="39"/>
      <c r="O140" s="39"/>
      <c r="P140" s="39"/>
      <c r="Q140" s="39"/>
      <c r="R140" s="39"/>
      <c r="S140" s="68"/>
      <c r="T140" s="39"/>
      <c r="U140" s="39"/>
      <c r="V140" s="39"/>
      <c r="W140" s="39"/>
    </row>
    <row r="141" spans="2:23" ht="54.75" customHeight="1" x14ac:dyDescent="0.25">
      <c r="B141" s="39"/>
      <c r="C141" s="39"/>
      <c r="D141" s="39"/>
      <c r="E141" s="39"/>
      <c r="F141" s="39"/>
      <c r="G141" s="39"/>
      <c r="H141" s="41"/>
      <c r="I141" s="41"/>
      <c r="J141" s="39"/>
      <c r="K141" s="39"/>
      <c r="L141" s="39"/>
      <c r="M141" s="39"/>
      <c r="N141" s="39"/>
      <c r="O141" s="39"/>
      <c r="P141" s="39"/>
      <c r="Q141" s="39"/>
      <c r="R141" s="91"/>
      <c r="S141" s="91"/>
      <c r="T141" s="91"/>
      <c r="U141" s="91"/>
      <c r="V141" s="39"/>
      <c r="W141" s="39"/>
    </row>
    <row r="142" spans="2:23" ht="54.75" customHeight="1" x14ac:dyDescent="0.25">
      <c r="B142" s="39"/>
      <c r="C142" s="39"/>
      <c r="D142" s="39"/>
      <c r="E142" s="39"/>
      <c r="F142" s="39"/>
      <c r="G142" s="39"/>
      <c r="H142" s="41"/>
      <c r="I142" s="41"/>
      <c r="J142" s="39"/>
      <c r="K142" s="39"/>
      <c r="L142" s="39"/>
      <c r="M142" s="39"/>
      <c r="N142" s="39"/>
      <c r="O142" s="39"/>
      <c r="P142" s="39"/>
      <c r="Q142" s="39"/>
      <c r="R142" s="91"/>
      <c r="S142" s="91"/>
      <c r="T142" s="91"/>
      <c r="U142" s="91"/>
      <c r="V142" s="39"/>
      <c r="W142" s="39"/>
    </row>
    <row r="143" spans="2:23" ht="54.75" customHeight="1" x14ac:dyDescent="0.25">
      <c r="B143" s="39"/>
      <c r="C143" s="39"/>
      <c r="D143" s="39"/>
      <c r="E143" s="39"/>
      <c r="F143" s="39"/>
      <c r="G143" s="39"/>
      <c r="H143" s="41"/>
      <c r="I143" s="41"/>
      <c r="J143" s="39"/>
      <c r="K143" s="39"/>
      <c r="L143" s="39"/>
      <c r="M143" s="39"/>
      <c r="N143" s="39"/>
      <c r="O143" s="39"/>
      <c r="P143" s="39"/>
      <c r="Q143" s="39"/>
      <c r="R143" s="91"/>
      <c r="S143" s="91"/>
      <c r="T143" s="91"/>
      <c r="U143" s="91"/>
      <c r="V143" s="39"/>
      <c r="W143" s="39"/>
    </row>
    <row r="144" spans="2:23" ht="54.75" customHeight="1" x14ac:dyDescent="0.25">
      <c r="B144" s="39"/>
      <c r="C144" s="39"/>
      <c r="D144" s="39"/>
      <c r="E144" s="39"/>
      <c r="F144" s="39"/>
      <c r="G144" s="39"/>
      <c r="H144" s="41"/>
      <c r="I144" s="41"/>
      <c r="J144" s="39"/>
      <c r="K144" s="39"/>
      <c r="L144" s="39"/>
      <c r="M144" s="39"/>
      <c r="N144" s="39"/>
      <c r="O144" s="39"/>
      <c r="P144" s="39"/>
      <c r="Q144" s="39"/>
      <c r="R144" s="91"/>
      <c r="S144" s="91"/>
      <c r="T144" s="91"/>
      <c r="U144" s="91"/>
      <c r="V144" s="39"/>
      <c r="W144" s="39"/>
    </row>
    <row r="145" spans="2:23" ht="54.75" customHeight="1" x14ac:dyDescent="0.25">
      <c r="B145" s="39"/>
      <c r="C145" s="39"/>
      <c r="D145" s="39"/>
      <c r="E145" s="39"/>
      <c r="F145" s="39"/>
      <c r="G145" s="39"/>
      <c r="H145" s="41"/>
      <c r="I145" s="41"/>
      <c r="J145" s="39"/>
      <c r="K145" s="39"/>
      <c r="L145" s="39"/>
      <c r="M145" s="39"/>
      <c r="N145" s="39"/>
      <c r="O145" s="39"/>
      <c r="P145" s="39"/>
      <c r="Q145" s="39"/>
      <c r="R145" s="91"/>
      <c r="S145" s="91"/>
      <c r="T145" s="91"/>
      <c r="U145" s="91"/>
      <c r="V145" s="39"/>
      <c r="W145" s="39"/>
    </row>
    <row r="146" spans="2:23" ht="54.75" customHeight="1" x14ac:dyDescent="0.25">
      <c r="B146" s="39"/>
      <c r="C146" s="39"/>
      <c r="D146" s="39"/>
      <c r="E146" s="39"/>
      <c r="F146" s="39"/>
      <c r="G146" s="39"/>
      <c r="H146" s="41"/>
      <c r="I146" s="41"/>
      <c r="J146" s="39"/>
      <c r="K146" s="39"/>
      <c r="L146" s="39"/>
      <c r="M146" s="39"/>
      <c r="N146" s="39"/>
      <c r="O146" s="39"/>
      <c r="P146" s="39"/>
      <c r="Q146" s="39"/>
      <c r="R146" s="91"/>
      <c r="S146" s="91"/>
      <c r="T146" s="91"/>
      <c r="U146" s="91"/>
      <c r="V146" s="39"/>
      <c r="W146" s="39"/>
    </row>
    <row r="147" spans="2:23" ht="54.75" customHeight="1" x14ac:dyDescent="0.25">
      <c r="B147" s="39"/>
      <c r="C147" s="39"/>
      <c r="D147" s="39"/>
      <c r="E147" s="39"/>
      <c r="F147" s="39"/>
      <c r="G147" s="39"/>
      <c r="H147" s="41"/>
      <c r="I147" s="41"/>
      <c r="J147" s="39"/>
      <c r="K147" s="39"/>
      <c r="L147" s="39"/>
      <c r="M147" s="39"/>
      <c r="N147" s="39"/>
      <c r="O147" s="39"/>
      <c r="P147" s="39"/>
      <c r="Q147" s="39"/>
      <c r="R147" s="91"/>
      <c r="S147" s="91"/>
      <c r="T147" s="91"/>
      <c r="U147" s="91"/>
      <c r="V147" s="39"/>
      <c r="W147" s="39"/>
    </row>
    <row r="148" spans="2:23" ht="54.75" customHeight="1" x14ac:dyDescent="0.25">
      <c r="B148" s="39"/>
      <c r="C148" s="39"/>
      <c r="D148" s="39"/>
      <c r="E148" s="39"/>
      <c r="F148" s="39"/>
      <c r="G148" s="39"/>
      <c r="H148" s="41"/>
      <c r="I148" s="41"/>
      <c r="J148" s="39"/>
      <c r="K148" s="39"/>
      <c r="L148" s="39"/>
      <c r="M148" s="39"/>
      <c r="N148" s="39"/>
      <c r="O148" s="39"/>
      <c r="P148" s="39"/>
      <c r="Q148" s="39"/>
      <c r="R148" s="91"/>
      <c r="S148" s="91"/>
      <c r="T148" s="91"/>
      <c r="U148" s="91"/>
      <c r="V148" s="39"/>
      <c r="W148" s="39"/>
    </row>
    <row r="149" spans="2:23" ht="54.75" customHeight="1" x14ac:dyDescent="0.25">
      <c r="B149" s="39"/>
      <c r="C149" s="39"/>
      <c r="D149" s="39"/>
      <c r="E149" s="39"/>
      <c r="F149" s="39"/>
      <c r="G149" s="39"/>
      <c r="H149" s="41"/>
      <c r="I149" s="41"/>
      <c r="J149" s="39"/>
      <c r="K149" s="39"/>
      <c r="L149" s="39"/>
      <c r="M149" s="39"/>
      <c r="N149" s="39"/>
      <c r="O149" s="39"/>
      <c r="P149" s="39"/>
      <c r="Q149" s="39"/>
      <c r="R149" s="91"/>
      <c r="S149" s="91"/>
      <c r="T149" s="91"/>
      <c r="U149" s="91"/>
      <c r="V149" s="39"/>
      <c r="W149" s="39"/>
    </row>
    <row r="150" spans="2:23" ht="54.75" customHeight="1" x14ac:dyDescent="0.25">
      <c r="B150" s="39"/>
      <c r="C150" s="39"/>
      <c r="D150" s="39"/>
      <c r="E150" s="39"/>
      <c r="F150" s="39"/>
      <c r="G150" s="39"/>
      <c r="H150" s="41"/>
      <c r="I150" s="41"/>
      <c r="J150" s="39"/>
      <c r="K150" s="39"/>
      <c r="L150" s="39"/>
      <c r="M150" s="39"/>
      <c r="N150" s="39"/>
      <c r="O150" s="39"/>
      <c r="P150" s="39"/>
      <c r="Q150" s="39"/>
      <c r="R150" s="91"/>
      <c r="S150" s="91"/>
      <c r="T150" s="91"/>
      <c r="U150" s="91"/>
      <c r="V150" s="39"/>
      <c r="W150" s="39"/>
    </row>
    <row r="151" spans="2:23" ht="54.75" customHeight="1" x14ac:dyDescent="0.25">
      <c r="B151" s="39"/>
      <c r="C151" s="39"/>
      <c r="D151" s="39"/>
      <c r="E151" s="39"/>
      <c r="F151" s="39"/>
      <c r="G151" s="39"/>
      <c r="H151" s="41"/>
      <c r="I151" s="41"/>
      <c r="J151" s="39"/>
      <c r="K151" s="39"/>
      <c r="L151" s="39"/>
      <c r="M151" s="39"/>
      <c r="N151" s="39"/>
      <c r="O151" s="39"/>
      <c r="P151" s="39"/>
      <c r="Q151" s="39"/>
      <c r="R151" s="91"/>
      <c r="S151" s="91"/>
      <c r="T151" s="91"/>
      <c r="U151" s="91"/>
      <c r="V151" s="39"/>
      <c r="W151" s="39"/>
    </row>
    <row r="152" spans="2:23" ht="54.75" customHeight="1" x14ac:dyDescent="0.25">
      <c r="B152" s="39"/>
      <c r="C152" s="39"/>
      <c r="D152" s="39"/>
      <c r="E152" s="39"/>
      <c r="F152" s="39"/>
      <c r="G152" s="39"/>
      <c r="H152" s="41"/>
      <c r="I152" s="41"/>
      <c r="J152" s="39"/>
      <c r="K152" s="39"/>
      <c r="L152" s="39"/>
      <c r="M152" s="39"/>
      <c r="N152" s="39"/>
      <c r="O152" s="39"/>
      <c r="P152" s="39"/>
      <c r="Q152" s="39"/>
      <c r="R152" s="91"/>
      <c r="S152" s="91"/>
      <c r="T152" s="91"/>
      <c r="U152" s="91"/>
      <c r="V152" s="39"/>
      <c r="W152" s="39"/>
    </row>
    <row r="153" spans="2:23" ht="54.75" customHeight="1" x14ac:dyDescent="0.25">
      <c r="B153" s="39"/>
      <c r="C153" s="39"/>
      <c r="D153" s="39"/>
      <c r="E153" s="39"/>
      <c r="F153" s="39"/>
      <c r="G153" s="39"/>
      <c r="H153" s="41"/>
      <c r="I153" s="41"/>
      <c r="J153" s="39"/>
      <c r="K153" s="39"/>
      <c r="L153" s="39"/>
      <c r="M153" s="39"/>
      <c r="N153" s="39"/>
      <c r="O153" s="39"/>
      <c r="P153" s="39"/>
      <c r="Q153" s="39"/>
      <c r="R153" s="91"/>
      <c r="S153" s="91"/>
      <c r="T153" s="91"/>
      <c r="U153" s="91"/>
      <c r="V153" s="39"/>
      <c r="W153" s="39"/>
    </row>
    <row r="154" spans="2:23" ht="54.75" customHeight="1" x14ac:dyDescent="0.25">
      <c r="B154" s="39"/>
      <c r="C154" s="39"/>
      <c r="D154" s="39"/>
      <c r="E154" s="39"/>
      <c r="F154" s="39"/>
      <c r="G154" s="39"/>
      <c r="H154" s="41"/>
      <c r="I154" s="41"/>
      <c r="J154" s="39"/>
      <c r="K154" s="39"/>
      <c r="L154" s="39"/>
      <c r="M154" s="39"/>
      <c r="N154" s="39"/>
      <c r="O154" s="39"/>
      <c r="P154" s="39"/>
      <c r="Q154" s="39"/>
      <c r="R154" s="91"/>
      <c r="S154" s="91"/>
      <c r="T154" s="91"/>
      <c r="U154" s="91"/>
      <c r="V154" s="39"/>
      <c r="W154" s="39"/>
    </row>
    <row r="155" spans="2:23" ht="54.75" customHeight="1" x14ac:dyDescent="0.25">
      <c r="B155" s="39"/>
      <c r="C155" s="39"/>
      <c r="D155" s="39"/>
      <c r="E155" s="39"/>
      <c r="F155" s="39"/>
      <c r="G155" s="39"/>
      <c r="H155" s="41"/>
      <c r="I155" s="41"/>
      <c r="J155" s="39"/>
      <c r="K155" s="39"/>
      <c r="L155" s="39"/>
      <c r="M155" s="39"/>
      <c r="N155" s="39"/>
      <c r="O155" s="39"/>
      <c r="P155" s="39"/>
      <c r="Q155" s="39"/>
      <c r="R155" s="91"/>
      <c r="S155" s="91"/>
      <c r="T155" s="91"/>
      <c r="U155" s="91"/>
      <c r="V155" s="39"/>
      <c r="W155" s="39"/>
    </row>
    <row r="156" spans="2:23" ht="54.75" customHeight="1" x14ac:dyDescent="0.25">
      <c r="B156" s="39"/>
      <c r="C156" s="39"/>
      <c r="D156" s="39"/>
      <c r="E156" s="39"/>
      <c r="F156" s="39"/>
      <c r="G156" s="39"/>
      <c r="H156" s="41"/>
      <c r="I156" s="41"/>
      <c r="J156" s="39"/>
      <c r="K156" s="39"/>
      <c r="L156" s="39"/>
      <c r="M156" s="39"/>
      <c r="N156" s="39"/>
      <c r="O156" s="39"/>
      <c r="P156" s="39"/>
      <c r="Q156" s="39"/>
      <c r="R156" s="91"/>
      <c r="S156" s="91"/>
      <c r="T156" s="91"/>
      <c r="U156" s="91"/>
      <c r="V156" s="39"/>
      <c r="W156" s="39"/>
    </row>
    <row r="157" spans="2:23" ht="54.75" customHeight="1" x14ac:dyDescent="0.25">
      <c r="B157" s="39"/>
      <c r="C157" s="39"/>
      <c r="D157" s="39"/>
      <c r="E157" s="39"/>
      <c r="F157" s="39"/>
      <c r="G157" s="39"/>
      <c r="H157" s="41"/>
      <c r="I157" s="41"/>
      <c r="J157" s="39"/>
      <c r="K157" s="39"/>
      <c r="L157" s="39"/>
      <c r="M157" s="39"/>
      <c r="N157" s="39"/>
      <c r="O157" s="39"/>
      <c r="P157" s="39"/>
      <c r="Q157" s="39"/>
      <c r="R157" s="91"/>
      <c r="S157" s="91"/>
      <c r="T157" s="91"/>
      <c r="U157" s="91"/>
      <c r="V157" s="39"/>
      <c r="W157" s="39"/>
    </row>
    <row r="158" spans="2:23" ht="54.75" customHeight="1" x14ac:dyDescent="0.25">
      <c r="B158" s="39"/>
      <c r="C158" s="39"/>
      <c r="D158" s="39"/>
      <c r="E158" s="39"/>
      <c r="F158" s="39"/>
      <c r="G158" s="39"/>
      <c r="H158" s="41"/>
      <c r="I158" s="41"/>
      <c r="J158" s="39"/>
      <c r="K158" s="39"/>
      <c r="L158" s="39"/>
      <c r="M158" s="39"/>
      <c r="N158" s="39"/>
      <c r="O158" s="39"/>
      <c r="P158" s="39"/>
      <c r="Q158" s="39"/>
      <c r="R158" s="91"/>
      <c r="S158" s="91"/>
      <c r="T158" s="91"/>
      <c r="U158" s="91"/>
      <c r="V158" s="39"/>
      <c r="W158" s="39"/>
    </row>
    <row r="159" spans="2:23" ht="54.75" customHeight="1" x14ac:dyDescent="0.25">
      <c r="B159" s="39"/>
      <c r="C159" s="39"/>
      <c r="D159" s="39"/>
      <c r="E159" s="39"/>
      <c r="F159" s="39"/>
      <c r="G159" s="39"/>
      <c r="H159" s="41"/>
      <c r="I159" s="41"/>
      <c r="J159" s="39"/>
      <c r="K159" s="39"/>
      <c r="L159" s="39"/>
      <c r="M159" s="39"/>
      <c r="N159" s="39"/>
      <c r="O159" s="39"/>
      <c r="P159" s="39"/>
      <c r="Q159" s="39"/>
      <c r="R159" s="91"/>
      <c r="S159" s="91"/>
      <c r="T159" s="91"/>
      <c r="U159" s="91"/>
      <c r="V159" s="39"/>
      <c r="W159" s="39"/>
    </row>
    <row r="160" spans="2:23" ht="54.75" customHeight="1" x14ac:dyDescent="0.25">
      <c r="B160" s="39"/>
      <c r="C160" s="39"/>
      <c r="D160" s="39"/>
      <c r="E160" s="39"/>
      <c r="F160" s="39"/>
      <c r="G160" s="39"/>
      <c r="H160" s="41"/>
      <c r="I160" s="41"/>
      <c r="J160" s="39"/>
      <c r="K160" s="39"/>
      <c r="L160" s="39"/>
      <c r="M160" s="39"/>
      <c r="N160" s="39"/>
      <c r="O160" s="39"/>
      <c r="P160" s="39"/>
      <c r="Q160" s="39"/>
      <c r="R160" s="91"/>
      <c r="S160" s="91"/>
      <c r="T160" s="91"/>
      <c r="U160" s="91"/>
      <c r="V160" s="39"/>
      <c r="W160" s="39"/>
    </row>
    <row r="161" spans="2:23" ht="54.75" customHeight="1" x14ac:dyDescent="0.25">
      <c r="B161" s="39"/>
      <c r="C161" s="39"/>
      <c r="D161" s="39"/>
      <c r="E161" s="39"/>
      <c r="F161" s="39"/>
      <c r="G161" s="39"/>
      <c r="H161" s="41"/>
      <c r="I161" s="41"/>
      <c r="J161" s="39"/>
      <c r="K161" s="39"/>
      <c r="L161" s="39"/>
      <c r="M161" s="39"/>
      <c r="N161" s="39"/>
      <c r="O161" s="39"/>
      <c r="P161" s="39"/>
      <c r="Q161" s="39"/>
      <c r="R161" s="91"/>
      <c r="S161" s="91"/>
      <c r="T161" s="91"/>
      <c r="U161" s="91"/>
      <c r="V161" s="39"/>
      <c r="W161" s="39"/>
    </row>
    <row r="162" spans="2:23" ht="54.75" customHeight="1" x14ac:dyDescent="0.25">
      <c r="B162" s="39"/>
      <c r="C162" s="39"/>
      <c r="D162" s="39"/>
      <c r="E162" s="39"/>
      <c r="F162" s="39"/>
      <c r="G162" s="39"/>
      <c r="H162" s="41"/>
      <c r="I162" s="41"/>
      <c r="J162" s="39"/>
      <c r="K162" s="39"/>
      <c r="L162" s="39"/>
      <c r="M162" s="39"/>
      <c r="N162" s="39"/>
      <c r="O162" s="39"/>
      <c r="P162" s="39"/>
      <c r="Q162" s="39"/>
      <c r="R162" s="91"/>
      <c r="S162" s="91"/>
      <c r="T162" s="91"/>
      <c r="U162" s="91"/>
      <c r="V162" s="39"/>
      <c r="W162" s="39"/>
    </row>
    <row r="163" spans="2:23" ht="54.75" customHeight="1" x14ac:dyDescent="0.25">
      <c r="B163" s="39"/>
      <c r="C163" s="39"/>
      <c r="D163" s="39"/>
      <c r="E163" s="39"/>
      <c r="F163" s="39"/>
      <c r="G163" s="39"/>
      <c r="H163" s="41"/>
      <c r="I163" s="41"/>
      <c r="J163" s="39"/>
      <c r="K163" s="39"/>
      <c r="L163" s="39"/>
      <c r="M163" s="39"/>
      <c r="N163" s="39"/>
      <c r="O163" s="39"/>
      <c r="P163" s="39"/>
      <c r="Q163" s="39"/>
      <c r="R163" s="91"/>
      <c r="S163" s="91"/>
      <c r="T163" s="91"/>
      <c r="U163" s="91"/>
      <c r="V163" s="39"/>
      <c r="W163" s="39"/>
    </row>
    <row r="164" spans="2:23" ht="54.75" customHeight="1" x14ac:dyDescent="0.25">
      <c r="B164" s="39"/>
      <c r="C164" s="39"/>
      <c r="D164" s="39"/>
      <c r="E164" s="39"/>
      <c r="F164" s="39"/>
      <c r="G164" s="39"/>
      <c r="H164" s="41"/>
      <c r="I164" s="41"/>
      <c r="J164" s="39"/>
      <c r="K164" s="39"/>
      <c r="L164" s="39"/>
      <c r="M164" s="39"/>
      <c r="N164" s="39"/>
      <c r="O164" s="39"/>
      <c r="P164" s="39"/>
      <c r="Q164" s="39"/>
      <c r="R164" s="91"/>
      <c r="S164" s="91"/>
      <c r="T164" s="91"/>
      <c r="U164" s="91"/>
      <c r="V164" s="39"/>
      <c r="W164" s="39"/>
    </row>
    <row r="165" spans="2:23" ht="54.75" customHeight="1" x14ac:dyDescent="0.25">
      <c r="B165" s="39"/>
      <c r="C165" s="39"/>
      <c r="D165" s="39"/>
      <c r="E165" s="39"/>
      <c r="F165" s="39"/>
      <c r="G165" s="39"/>
      <c r="H165" s="41"/>
      <c r="I165" s="41"/>
      <c r="J165" s="39"/>
      <c r="K165" s="39"/>
      <c r="L165" s="39"/>
      <c r="M165" s="39"/>
      <c r="N165" s="39"/>
      <c r="O165" s="39"/>
      <c r="P165" s="39"/>
      <c r="Q165" s="39"/>
      <c r="R165" s="91"/>
      <c r="S165" s="91"/>
      <c r="T165" s="91"/>
      <c r="U165" s="91"/>
      <c r="V165" s="39"/>
      <c r="W165" s="39"/>
    </row>
    <row r="166" spans="2:23" ht="54.75" customHeight="1" x14ac:dyDescent="0.25">
      <c r="B166" s="39"/>
      <c r="C166" s="39"/>
      <c r="D166" s="39"/>
      <c r="E166" s="39"/>
      <c r="F166" s="39"/>
      <c r="G166" s="39"/>
      <c r="H166" s="41"/>
      <c r="I166" s="41"/>
      <c r="J166" s="39"/>
      <c r="K166" s="39"/>
      <c r="L166" s="39"/>
      <c r="M166" s="39"/>
      <c r="N166" s="39"/>
      <c r="O166" s="39"/>
      <c r="P166" s="39"/>
      <c r="Q166" s="39"/>
      <c r="R166" s="91"/>
      <c r="S166" s="91"/>
      <c r="T166" s="91"/>
      <c r="U166" s="91"/>
      <c r="V166" s="39"/>
      <c r="W166" s="39"/>
    </row>
    <row r="167" spans="2:23" ht="54.75" customHeight="1" x14ac:dyDescent="0.25">
      <c r="B167" s="39"/>
      <c r="C167" s="39"/>
      <c r="D167" s="39"/>
      <c r="E167" s="39"/>
      <c r="F167" s="39"/>
      <c r="G167" s="39"/>
      <c r="H167" s="41"/>
      <c r="I167" s="41"/>
      <c r="J167" s="39"/>
      <c r="K167" s="39"/>
      <c r="L167" s="39"/>
      <c r="M167" s="39"/>
      <c r="N167" s="39"/>
      <c r="O167" s="39"/>
      <c r="P167" s="39"/>
      <c r="Q167" s="39"/>
      <c r="R167" s="91"/>
      <c r="S167" s="91"/>
      <c r="T167" s="91"/>
      <c r="U167" s="91"/>
      <c r="V167" s="39"/>
      <c r="W167" s="39"/>
    </row>
    <row r="168" spans="2:23" ht="54.75" customHeight="1" x14ac:dyDescent="0.25">
      <c r="B168" s="39"/>
      <c r="C168" s="39"/>
      <c r="D168" s="39"/>
      <c r="E168" s="39"/>
      <c r="F168" s="39"/>
      <c r="G168" s="39"/>
      <c r="H168" s="41"/>
      <c r="I168" s="41"/>
      <c r="J168" s="39"/>
      <c r="K168" s="39"/>
      <c r="L168" s="39"/>
      <c r="M168" s="39"/>
      <c r="N168" s="39"/>
      <c r="O168" s="39"/>
      <c r="P168" s="39"/>
      <c r="Q168" s="39"/>
      <c r="R168" s="91"/>
      <c r="S168" s="91"/>
      <c r="T168" s="91"/>
      <c r="U168" s="91"/>
      <c r="V168" s="39"/>
      <c r="W168" s="39"/>
    </row>
    <row r="169" spans="2:23" ht="54.75" customHeight="1" x14ac:dyDescent="0.25">
      <c r="B169" s="39"/>
      <c r="C169" s="39"/>
      <c r="D169" s="39"/>
      <c r="E169" s="39"/>
      <c r="F169" s="39"/>
      <c r="G169" s="39"/>
      <c r="H169" s="41"/>
      <c r="I169" s="41"/>
      <c r="J169" s="39"/>
      <c r="K169" s="39"/>
      <c r="L169" s="39"/>
      <c r="M169" s="39"/>
      <c r="N169" s="39"/>
      <c r="O169" s="39"/>
      <c r="P169" s="39"/>
      <c r="Q169" s="39"/>
      <c r="R169" s="91"/>
      <c r="S169" s="91"/>
      <c r="T169" s="91"/>
      <c r="U169" s="91"/>
      <c r="V169" s="39"/>
      <c r="W169" s="39"/>
    </row>
    <row r="170" spans="2:23" ht="54.75" customHeight="1" x14ac:dyDescent="0.25">
      <c r="B170" s="39"/>
      <c r="C170" s="39"/>
      <c r="D170" s="39"/>
      <c r="E170" s="39"/>
      <c r="F170" s="39"/>
      <c r="G170" s="39"/>
      <c r="H170" s="41"/>
      <c r="I170" s="41"/>
      <c r="J170" s="39"/>
      <c r="K170" s="39"/>
      <c r="L170" s="39"/>
      <c r="M170" s="39"/>
      <c r="N170" s="39"/>
      <c r="O170" s="39"/>
      <c r="P170" s="39"/>
      <c r="Q170" s="39"/>
      <c r="R170" s="39"/>
      <c r="S170" s="68"/>
      <c r="T170" s="39"/>
      <c r="U170" s="39"/>
      <c r="V170" s="39"/>
      <c r="W170" s="39"/>
    </row>
    <row r="171" spans="2:23" ht="54.75" customHeight="1" x14ac:dyDescent="0.25">
      <c r="B171" s="39"/>
      <c r="C171" s="39"/>
      <c r="D171" s="39"/>
      <c r="E171" s="39"/>
      <c r="F171" s="39"/>
      <c r="G171" s="39"/>
      <c r="H171" s="41"/>
      <c r="I171" s="41"/>
      <c r="J171" s="39"/>
      <c r="K171" s="39"/>
      <c r="L171" s="39"/>
      <c r="M171" s="39"/>
      <c r="N171" s="39"/>
      <c r="O171" s="39"/>
      <c r="P171" s="39"/>
      <c r="Q171" s="39"/>
      <c r="R171" s="39"/>
      <c r="S171" s="68"/>
      <c r="T171" s="39"/>
      <c r="U171" s="39"/>
      <c r="V171" s="39"/>
      <c r="W171" s="39"/>
    </row>
    <row r="172" spans="2:23" ht="54.75" customHeight="1" x14ac:dyDescent="0.25">
      <c r="B172" s="39"/>
      <c r="C172" s="39"/>
      <c r="D172" s="39"/>
      <c r="E172" s="39"/>
      <c r="F172" s="39"/>
      <c r="G172" s="39"/>
      <c r="H172" s="41"/>
      <c r="I172" s="41"/>
      <c r="J172" s="39"/>
      <c r="K172" s="39"/>
      <c r="L172" s="39"/>
      <c r="M172" s="39"/>
      <c r="N172" s="39"/>
      <c r="O172" s="39"/>
      <c r="P172" s="39"/>
      <c r="Q172" s="39"/>
      <c r="R172" s="39"/>
      <c r="S172" s="68"/>
      <c r="T172" s="39"/>
      <c r="U172" s="39"/>
      <c r="V172" s="39"/>
      <c r="W172" s="39"/>
    </row>
    <row r="173" spans="2:23" ht="54.75" customHeight="1" x14ac:dyDescent="0.25">
      <c r="B173" s="39"/>
      <c r="C173" s="39"/>
      <c r="D173" s="39"/>
      <c r="E173" s="39"/>
      <c r="F173" s="39"/>
      <c r="G173" s="39"/>
      <c r="H173" s="41"/>
      <c r="I173" s="41"/>
      <c r="J173" s="39"/>
      <c r="K173" s="39"/>
      <c r="L173" s="39"/>
      <c r="M173" s="39"/>
      <c r="N173" s="39"/>
      <c r="O173" s="39"/>
      <c r="P173" s="39"/>
      <c r="Q173" s="39"/>
      <c r="R173" s="39"/>
      <c r="S173" s="68"/>
      <c r="T173" s="39"/>
      <c r="U173" s="39"/>
      <c r="V173" s="39"/>
      <c r="W173" s="39"/>
    </row>
    <row r="174" spans="2:23" ht="54.75" customHeight="1" x14ac:dyDescent="0.25">
      <c r="B174" s="39"/>
      <c r="C174" s="39"/>
      <c r="D174" s="39"/>
      <c r="E174" s="39"/>
      <c r="F174" s="39"/>
      <c r="G174" s="39"/>
      <c r="H174" s="41"/>
      <c r="I174" s="41"/>
      <c r="J174" s="39"/>
      <c r="K174" s="39"/>
      <c r="L174" s="39"/>
      <c r="M174" s="39"/>
      <c r="N174" s="39"/>
      <c r="O174" s="39"/>
      <c r="P174" s="39"/>
      <c r="Q174" s="39"/>
      <c r="R174" s="39"/>
      <c r="S174" s="68"/>
      <c r="T174" s="39"/>
      <c r="U174" s="39"/>
      <c r="V174" s="39"/>
      <c r="W174" s="39"/>
    </row>
    <row r="175" spans="2:23" ht="54.75" customHeight="1" x14ac:dyDescent="0.25">
      <c r="B175" s="39"/>
      <c r="C175" s="39"/>
      <c r="D175" s="39"/>
      <c r="E175" s="39"/>
      <c r="F175" s="39"/>
      <c r="G175" s="39"/>
      <c r="H175" s="41"/>
      <c r="I175" s="41"/>
      <c r="J175" s="39"/>
      <c r="K175" s="39"/>
      <c r="L175" s="39"/>
      <c r="M175" s="39"/>
      <c r="N175" s="39"/>
      <c r="O175" s="39"/>
      <c r="P175" s="39"/>
      <c r="Q175" s="39"/>
      <c r="R175" s="39"/>
      <c r="S175" s="68"/>
      <c r="T175" s="39"/>
      <c r="U175" s="39"/>
      <c r="V175" s="39"/>
      <c r="W175" s="39"/>
    </row>
    <row r="176" spans="2:23" ht="54.75" customHeight="1" x14ac:dyDescent="0.25">
      <c r="B176" s="39"/>
      <c r="C176" s="39"/>
      <c r="D176" s="39"/>
      <c r="E176" s="39"/>
      <c r="F176" s="39"/>
      <c r="G176" s="39"/>
      <c r="H176" s="41"/>
      <c r="I176" s="41"/>
      <c r="J176" s="39"/>
      <c r="K176" s="39"/>
      <c r="L176" s="39"/>
      <c r="M176" s="39"/>
      <c r="N176" s="39"/>
      <c r="O176" s="39"/>
      <c r="P176" s="39"/>
      <c r="Q176" s="39"/>
      <c r="R176" s="39"/>
      <c r="S176" s="68"/>
      <c r="T176" s="39"/>
      <c r="U176" s="39"/>
      <c r="V176" s="39"/>
      <c r="W176" s="39"/>
    </row>
    <row r="177" spans="2:23" ht="54.75" customHeight="1" x14ac:dyDescent="0.25">
      <c r="B177" s="39"/>
      <c r="C177" s="39"/>
      <c r="D177" s="39"/>
      <c r="E177" s="39"/>
      <c r="F177" s="39"/>
      <c r="G177" s="39"/>
      <c r="H177" s="41"/>
      <c r="I177" s="41"/>
      <c r="J177" s="39"/>
      <c r="K177" s="39"/>
      <c r="L177" s="39"/>
      <c r="M177" s="39"/>
      <c r="N177" s="39"/>
      <c r="O177" s="39"/>
      <c r="P177" s="39"/>
      <c r="Q177" s="39"/>
      <c r="R177" s="39"/>
      <c r="S177" s="68"/>
      <c r="T177" s="39"/>
      <c r="U177" s="39"/>
      <c r="V177" s="39"/>
      <c r="W177" s="39"/>
    </row>
    <row r="178" spans="2:23" ht="54.75" customHeight="1" x14ac:dyDescent="0.25">
      <c r="B178" s="39"/>
      <c r="C178" s="39"/>
      <c r="D178" s="39"/>
      <c r="E178" s="39"/>
      <c r="F178" s="39"/>
      <c r="G178" s="39"/>
      <c r="H178" s="41"/>
      <c r="I178" s="41"/>
      <c r="J178" s="39"/>
      <c r="K178" s="39"/>
      <c r="L178" s="39"/>
      <c r="M178" s="39"/>
      <c r="N178" s="39"/>
      <c r="O178" s="39"/>
      <c r="P178" s="39"/>
      <c r="Q178" s="39"/>
      <c r="R178" s="39"/>
      <c r="S178" s="68"/>
      <c r="T178" s="39"/>
      <c r="U178" s="39"/>
      <c r="V178" s="39"/>
      <c r="W178" s="39"/>
    </row>
    <row r="179" spans="2:23" ht="54.75" customHeight="1" x14ac:dyDescent="0.25">
      <c r="B179" s="92"/>
      <c r="C179" s="92"/>
      <c r="D179" s="92"/>
      <c r="E179" s="92"/>
      <c r="F179" s="92"/>
      <c r="G179" s="92"/>
      <c r="H179" s="93"/>
      <c r="I179" s="93"/>
      <c r="J179" s="92"/>
      <c r="K179" s="92"/>
      <c r="L179" s="92"/>
      <c r="M179" s="92"/>
      <c r="N179" s="92"/>
      <c r="O179" s="92"/>
      <c r="P179" s="92"/>
      <c r="Q179" s="92"/>
      <c r="R179" s="92"/>
      <c r="S179" s="94"/>
      <c r="T179" s="92"/>
      <c r="U179" s="92"/>
      <c r="V179" s="92"/>
      <c r="W179" s="92"/>
    </row>
    <row r="180" spans="2:23" ht="54.75" customHeight="1" x14ac:dyDescent="0.25">
      <c r="B180" s="92"/>
      <c r="C180" s="92"/>
      <c r="D180" s="92"/>
      <c r="E180" s="92"/>
      <c r="F180" s="92"/>
      <c r="G180" s="92"/>
      <c r="H180" s="93"/>
      <c r="I180" s="93"/>
      <c r="J180" s="92"/>
      <c r="K180" s="92"/>
      <c r="L180" s="92"/>
      <c r="M180" s="92"/>
      <c r="N180" s="92"/>
      <c r="O180" s="92"/>
      <c r="P180" s="92"/>
      <c r="Q180" s="92"/>
      <c r="R180" s="92"/>
      <c r="S180" s="94"/>
      <c r="T180" s="92"/>
      <c r="U180" s="92"/>
      <c r="V180" s="92"/>
      <c r="W180" s="92"/>
    </row>
    <row r="181" spans="2:23" ht="54.75" customHeight="1" x14ac:dyDescent="0.25">
      <c r="B181" s="92"/>
      <c r="C181" s="92"/>
      <c r="D181" s="92"/>
      <c r="E181" s="92"/>
      <c r="F181" s="92"/>
      <c r="G181" s="92"/>
      <c r="H181" s="93"/>
      <c r="I181" s="93"/>
      <c r="J181" s="92"/>
      <c r="K181" s="92"/>
      <c r="L181" s="92"/>
      <c r="M181" s="92"/>
      <c r="N181" s="92"/>
      <c r="O181" s="92"/>
      <c r="P181" s="92"/>
      <c r="Q181" s="92"/>
      <c r="R181" s="92"/>
      <c r="S181" s="94"/>
      <c r="T181" s="92"/>
      <c r="U181" s="92"/>
      <c r="V181" s="92"/>
      <c r="W181" s="92"/>
    </row>
    <row r="182" spans="2:23" ht="54.75" customHeight="1" x14ac:dyDescent="0.25">
      <c r="B182" s="92"/>
      <c r="C182" s="92"/>
      <c r="D182" s="92"/>
      <c r="E182" s="92"/>
      <c r="F182" s="92"/>
      <c r="G182" s="92"/>
      <c r="H182" s="93"/>
      <c r="I182" s="93"/>
      <c r="J182" s="92"/>
      <c r="K182" s="92"/>
      <c r="L182" s="92"/>
      <c r="M182" s="92"/>
      <c r="N182" s="92"/>
      <c r="O182" s="92"/>
      <c r="P182" s="92"/>
      <c r="Q182" s="92"/>
      <c r="R182" s="92"/>
      <c r="S182" s="94"/>
      <c r="T182" s="92"/>
      <c r="U182" s="92"/>
      <c r="V182" s="92"/>
      <c r="W182" s="92"/>
    </row>
  </sheetData>
  <autoFilter ref="B86:L132" xr:uid="{00000000-0009-0000-0000-000001000000}"/>
  <mergeCells count="129">
    <mergeCell ref="E140:G140"/>
    <mergeCell ref="J140:M140"/>
    <mergeCell ref="B134:L134"/>
    <mergeCell ref="B135:P135"/>
    <mergeCell ref="B136:I136"/>
    <mergeCell ref="B137:D137"/>
    <mergeCell ref="E139:G139"/>
    <mergeCell ref="J139:M139"/>
    <mergeCell ref="B127:F127"/>
    <mergeCell ref="B128:F128"/>
    <mergeCell ref="B129:F129"/>
    <mergeCell ref="B130:F130"/>
    <mergeCell ref="B131:F131"/>
    <mergeCell ref="B132:I132"/>
    <mergeCell ref="B124:F124"/>
    <mergeCell ref="M124:P124"/>
    <mergeCell ref="B125:F125"/>
    <mergeCell ref="M125:P125"/>
    <mergeCell ref="B126:F126"/>
    <mergeCell ref="M126:P126"/>
    <mergeCell ref="B121:F121"/>
    <mergeCell ref="M121:P121"/>
    <mergeCell ref="B122:F122"/>
    <mergeCell ref="M122:P122"/>
    <mergeCell ref="B123:F123"/>
    <mergeCell ref="M123:P123"/>
    <mergeCell ref="B117:F117"/>
    <mergeCell ref="M117:P117"/>
    <mergeCell ref="B118:F118"/>
    <mergeCell ref="M118:P118"/>
    <mergeCell ref="B119:F119"/>
    <mergeCell ref="B120:F120"/>
    <mergeCell ref="M120:P120"/>
    <mergeCell ref="B113:F113"/>
    <mergeCell ref="B114:F114"/>
    <mergeCell ref="M114:P114"/>
    <mergeCell ref="B115:F115"/>
    <mergeCell ref="M115:P115"/>
    <mergeCell ref="B116:F116"/>
    <mergeCell ref="M116:P116"/>
    <mergeCell ref="B110:F110"/>
    <mergeCell ref="M110:P110"/>
    <mergeCell ref="B111:F111"/>
    <mergeCell ref="M111:P111"/>
    <mergeCell ref="B112:F112"/>
    <mergeCell ref="M112:P112"/>
    <mergeCell ref="B107:F107"/>
    <mergeCell ref="M107:P107"/>
    <mergeCell ref="B108:F108"/>
    <mergeCell ref="M108:P108"/>
    <mergeCell ref="B109:F109"/>
    <mergeCell ref="M109:P109"/>
    <mergeCell ref="B104:F104"/>
    <mergeCell ref="M104:P104"/>
    <mergeCell ref="B105:F105"/>
    <mergeCell ref="M105:P105"/>
    <mergeCell ref="B106:F106"/>
    <mergeCell ref="M106:P106"/>
    <mergeCell ref="B101:F101"/>
    <mergeCell ref="M101:P101"/>
    <mergeCell ref="B102:F102"/>
    <mergeCell ref="M102:P102"/>
    <mergeCell ref="B103:F103"/>
    <mergeCell ref="M103:P103"/>
    <mergeCell ref="B98:F98"/>
    <mergeCell ref="M98:P98"/>
    <mergeCell ref="B99:F99"/>
    <mergeCell ref="M99:P99"/>
    <mergeCell ref="B100:F100"/>
    <mergeCell ref="M100:P100"/>
    <mergeCell ref="B95:F95"/>
    <mergeCell ref="M95:P95"/>
    <mergeCell ref="B96:F96"/>
    <mergeCell ref="M96:P96"/>
    <mergeCell ref="B97:F97"/>
    <mergeCell ref="M97:P97"/>
    <mergeCell ref="B92:F92"/>
    <mergeCell ref="M92:P92"/>
    <mergeCell ref="B93:F93"/>
    <mergeCell ref="M93:P93"/>
    <mergeCell ref="B94:F94"/>
    <mergeCell ref="M94:P94"/>
    <mergeCell ref="B89:F89"/>
    <mergeCell ref="M89:P89"/>
    <mergeCell ref="B90:F90"/>
    <mergeCell ref="M90:P90"/>
    <mergeCell ref="B91:F91"/>
    <mergeCell ref="M91:P91"/>
    <mergeCell ref="B83:J83"/>
    <mergeCell ref="B85:L85"/>
    <mergeCell ref="B86:F86"/>
    <mergeCell ref="B87:F87"/>
    <mergeCell ref="M87:P87"/>
    <mergeCell ref="B88:F88"/>
    <mergeCell ref="M88:P88"/>
    <mergeCell ref="B76:J77"/>
    <mergeCell ref="B78:J78"/>
    <mergeCell ref="B79:J79"/>
    <mergeCell ref="B80:J80"/>
    <mergeCell ref="B81:J81"/>
    <mergeCell ref="B82:J82"/>
    <mergeCell ref="L20:O20"/>
    <mergeCell ref="P20:Q20"/>
    <mergeCell ref="S20:T20"/>
    <mergeCell ref="U20:V20"/>
    <mergeCell ref="W20:W21"/>
    <mergeCell ref="B75:J75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scale="41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2024-10-25T17:33:30Z</dcterms:created>
  <dcterms:modified xsi:type="dcterms:W3CDTF">2024-10-25T17:34:51Z</dcterms:modified>
</cp:coreProperties>
</file>